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269" lockStructure="1"/>
  <bookViews>
    <workbookView xWindow="360" yWindow="345" windowWidth="11595" windowHeight="7695" tabRatio="599"/>
  </bookViews>
  <sheets>
    <sheet name="INFORME" sheetId="35" r:id="rId1"/>
    <sheet name="N-NITRITO+NITRATO" sheetId="24" state="hidden" r:id="rId2"/>
    <sheet name="N-AMONIACAL " sheetId="32" state="hidden" r:id="rId3"/>
  </sheets>
  <definedNames>
    <definedName name="_xlnm.Print_Area" localSheetId="1">'N-NITRITO+NITRATO'!$A$1:$E$99</definedName>
    <definedName name="Z_F8B21D77_26F0_4942_88CB_572D800396DE_.wvu.PrintArea" localSheetId="1" hidden="1">'N-NITRITO+NITRATO'!$A$1:$E$93</definedName>
  </definedNames>
  <calcPr calcId="145621"/>
  <customWorkbookViews>
    <customWorkbookView name="karina.munoz - Vista personalizada" guid="{F8B21D77-26F0-4942-88CB-572D800396DE}" mergeInterval="0" personalView="1" maximized="1" windowWidth="1020" windowHeight="543" tabRatio="599" activeSheetId="24"/>
  </customWorkbookViews>
</workbook>
</file>

<file path=xl/calcChain.xml><?xml version="1.0" encoding="utf-8"?>
<calcChain xmlns="http://schemas.openxmlformats.org/spreadsheetml/2006/main">
  <c r="AO49" i="35" l="1"/>
  <c r="AM49" i="35"/>
  <c r="AK49" i="35"/>
  <c r="AI49" i="35"/>
  <c r="AG49" i="35"/>
  <c r="AA49" i="35"/>
  <c r="U49" i="35"/>
  <c r="AV13" i="35"/>
  <c r="AI13" i="35"/>
  <c r="AV12" i="35"/>
  <c r="AI12" i="35"/>
  <c r="AV11" i="35"/>
  <c r="AI11" i="35"/>
  <c r="AV10" i="35"/>
  <c r="AI10" i="35"/>
  <c r="AV9" i="35"/>
  <c r="AI9" i="35"/>
  <c r="E35" i="32" l="1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56" i="32"/>
  <c r="E57" i="32"/>
  <c r="E58" i="32"/>
  <c r="E59" i="32"/>
  <c r="E60" i="32"/>
  <c r="E61" i="32"/>
  <c r="E62" i="32"/>
  <c r="E63" i="32"/>
  <c r="A54" i="32"/>
  <c r="A55" i="32"/>
  <c r="A56" i="32"/>
  <c r="A57" i="32"/>
  <c r="A58" i="32"/>
  <c r="A59" i="32"/>
  <c r="A60" i="32"/>
  <c r="A61" i="32"/>
  <c r="A62" i="32"/>
  <c r="A63" i="32"/>
  <c r="A50" i="32"/>
  <c r="A51" i="32"/>
  <c r="A52" i="32"/>
  <c r="A53" i="32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A54" i="24"/>
  <c r="A55" i="24"/>
  <c r="A56" i="24"/>
  <c r="A57" i="24"/>
  <c r="A58" i="24"/>
  <c r="A59" i="24"/>
  <c r="A60" i="24"/>
  <c r="A61" i="24"/>
  <c r="A62" i="24"/>
  <c r="A63" i="24"/>
  <c r="A35" i="32" l="1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34" i="32"/>
  <c r="B7" i="32"/>
  <c r="E17" i="32"/>
  <c r="E15" i="32"/>
  <c r="E13" i="32"/>
  <c r="B101" i="32" l="1"/>
  <c r="D89" i="32"/>
  <c r="E34" i="32"/>
  <c r="C67" i="32"/>
  <c r="D73" i="32"/>
  <c r="D76" i="32"/>
  <c r="C81" i="32"/>
  <c r="D87" i="32"/>
  <c r="D90" i="32"/>
  <c r="D95" i="32"/>
  <c r="D96" i="32"/>
  <c r="B102" i="32"/>
  <c r="C68" i="32"/>
  <c r="D74" i="32"/>
  <c r="D75" i="32"/>
  <c r="C82" i="32"/>
  <c r="D88" i="32"/>
  <c r="B97" i="32" l="1"/>
  <c r="B100" i="32" s="1"/>
  <c r="E95" i="32" s="1"/>
  <c r="D67" i="32"/>
  <c r="E67" i="32"/>
  <c r="D81" i="32"/>
  <c r="E81" i="32"/>
  <c r="E92" i="32" l="1"/>
  <c r="E85" i="32"/>
  <c r="E84" i="32"/>
  <c r="E91" i="32"/>
  <c r="C91" i="32"/>
  <c r="C92" i="32"/>
  <c r="D85" i="32" s="1"/>
  <c r="C77" i="32"/>
  <c r="C78" i="32"/>
  <c r="D71" i="32" s="1"/>
  <c r="B104" i="32"/>
  <c r="D97" i="32" s="1"/>
  <c r="E78" i="32"/>
  <c r="E71" i="32"/>
  <c r="E70" i="32"/>
  <c r="E77" i="32"/>
  <c r="E96" i="32"/>
  <c r="A78" i="32" l="1"/>
  <c r="E74" i="32" s="1"/>
  <c r="D70" i="32"/>
  <c r="A92" i="32"/>
  <c r="E88" i="32" s="1"/>
  <c r="D84" i="32"/>
  <c r="E15" i="24" l="1"/>
  <c r="C81" i="24" s="1"/>
  <c r="E13" i="24"/>
  <c r="B7" i="24"/>
  <c r="E17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D73" i="24"/>
  <c r="D74" i="24"/>
  <c r="D95" i="24" l="1"/>
  <c r="D76" i="24"/>
  <c r="D90" i="24"/>
  <c r="B101" i="24"/>
  <c r="C82" i="24"/>
  <c r="E81" i="24" s="1"/>
  <c r="D75" i="24"/>
  <c r="D96" i="24"/>
  <c r="D89" i="24"/>
  <c r="C68" i="24"/>
  <c r="B102" i="24"/>
  <c r="D88" i="24"/>
  <c r="E34" i="24"/>
  <c r="C67" i="24"/>
  <c r="D87" i="24"/>
  <c r="B97" i="24" l="1"/>
  <c r="B100" i="24" s="1"/>
  <c r="E96" i="24" s="1"/>
  <c r="D81" i="24"/>
  <c r="E92" i="24"/>
  <c r="E84" i="24"/>
  <c r="E67" i="24"/>
  <c r="D67" i="24"/>
  <c r="E85" i="24"/>
  <c r="E91" i="24"/>
  <c r="B104" i="24" l="1"/>
  <c r="D97" i="24" s="1"/>
  <c r="E95" i="24"/>
  <c r="C92" i="24"/>
  <c r="D85" i="24" s="1"/>
  <c r="C91" i="24"/>
  <c r="D84" i="24" s="1"/>
  <c r="C78" i="24"/>
  <c r="D71" i="24" s="1"/>
  <c r="C77" i="24"/>
  <c r="E70" i="24"/>
  <c r="E71" i="24"/>
  <c r="E77" i="24"/>
  <c r="E78" i="24"/>
  <c r="A92" i="24" l="1"/>
  <c r="E88" i="24" s="1"/>
  <c r="D70" i="24"/>
  <c r="A78" i="24"/>
  <c r="E74" i="24" s="1"/>
</calcChain>
</file>

<file path=xl/sharedStrings.xml><?xml version="1.0" encoding="utf-8"?>
<sst xmlns="http://schemas.openxmlformats.org/spreadsheetml/2006/main" count="412" uniqueCount="178">
  <si>
    <t>Temp.</t>
  </si>
  <si>
    <t>pH</t>
  </si>
  <si>
    <t>Tipo de muestra:</t>
  </si>
  <si>
    <t xml:space="preserve">Procedencia de la muestra: </t>
  </si>
  <si>
    <t>Fecha ingreso muestras:</t>
  </si>
  <si>
    <t>Muestra</t>
  </si>
  <si>
    <t>Pendiente</t>
  </si>
  <si>
    <t>Intercepto</t>
  </si>
  <si>
    <t>Absorbancia</t>
  </si>
  <si>
    <t>PLANILLA DE CALCULO</t>
  </si>
  <si>
    <t>Responsable:</t>
  </si>
  <si>
    <t>N° Ingreso :</t>
  </si>
  <si>
    <t>R</t>
  </si>
  <si>
    <t>Fecha Inicio:</t>
  </si>
  <si>
    <t>Fecha Término:</t>
  </si>
  <si>
    <t>conc. real  mg/L</t>
  </si>
  <si>
    <t>cumple/no cumple</t>
  </si>
  <si>
    <t xml:space="preserve">     JEFE (A) LABORATORIO</t>
  </si>
  <si>
    <t>OBSERVACIONES:</t>
  </si>
  <si>
    <t>Absorción Molecular</t>
  </si>
  <si>
    <t>Técnica:</t>
  </si>
  <si>
    <t>L.Detección(mg/L):</t>
  </si>
  <si>
    <t>Conc. (mg/L)</t>
  </si>
  <si>
    <t>Concentración mg/L</t>
  </si>
  <si>
    <t>N° Ingreso:</t>
  </si>
  <si>
    <t>Long. onda (nm):</t>
  </si>
  <si>
    <t>Est. Control</t>
  </si>
  <si>
    <t>Est.Control duplic.</t>
  </si>
  <si>
    <t>Parámetros de Terreno</t>
  </si>
  <si>
    <t>muestra</t>
  </si>
  <si>
    <t>N° muestra</t>
  </si>
  <si>
    <t>Control duplicados</t>
  </si>
  <si>
    <t>duplicado muestra</t>
  </si>
  <si>
    <t>Controles estandares</t>
  </si>
  <si>
    <t>alicuota ml</t>
  </si>
  <si>
    <r>
      <t>Promedio mg/l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V.ABS</t>
    </r>
  </si>
  <si>
    <r>
      <t>conc.real mg/L</t>
    </r>
    <r>
      <rPr>
        <sz val="8"/>
        <rFont val="Arial"/>
        <family val="2"/>
      </rPr>
      <t>V.</t>
    </r>
    <r>
      <rPr>
        <sz val="7"/>
        <rFont val="Arial"/>
        <family val="2"/>
      </rPr>
      <t>ABS</t>
    </r>
  </si>
  <si>
    <r>
      <t>conc.real mg/L</t>
    </r>
    <r>
      <rPr>
        <sz val="8"/>
        <rFont val="Arial"/>
        <family val="2"/>
      </rPr>
      <t xml:space="preserve">  </t>
    </r>
    <r>
      <rPr>
        <sz val="7"/>
        <rFont val="Arial"/>
        <family val="2"/>
      </rPr>
      <t>V.ABS</t>
    </r>
  </si>
  <si>
    <t xml:space="preserve">Humedad </t>
  </si>
  <si>
    <t>relativa %</t>
  </si>
  <si>
    <t>Presión</t>
  </si>
  <si>
    <t xml:space="preserve"> atmosférica (mbar)</t>
  </si>
  <si>
    <t>ambiental ºC</t>
  </si>
  <si>
    <t>velocidad del</t>
  </si>
  <si>
    <t>viento (m/seg)</t>
  </si>
  <si>
    <t>tiempo</t>
  </si>
  <si>
    <t>nubosidad</t>
  </si>
  <si>
    <t>Transparencia</t>
  </si>
  <si>
    <t>O.D</t>
  </si>
  <si>
    <t>mg/L</t>
  </si>
  <si>
    <t>Turbiedad</t>
  </si>
  <si>
    <t>NTU</t>
  </si>
  <si>
    <t xml:space="preserve">Fecha </t>
  </si>
  <si>
    <t>muestreo</t>
  </si>
  <si>
    <t>Hora</t>
  </si>
  <si>
    <t>DQO</t>
  </si>
  <si>
    <t>FOSFORO TOTAL</t>
  </si>
  <si>
    <t>NOMBRE ESTACIÓN</t>
  </si>
  <si>
    <t>Profundidad</t>
  </si>
  <si>
    <t>Promedio mg/l</t>
  </si>
  <si>
    <t>aforo ml</t>
  </si>
  <si>
    <t>LQ mg/l Teorico</t>
  </si>
  <si>
    <t>Condicional</t>
  </si>
  <si>
    <t>DETERMINACIÓN DE NITROGENO</t>
  </si>
  <si>
    <t xml:space="preserve"> DE NITRITO Y NITRATO</t>
  </si>
  <si>
    <t>Absorbancia leida</t>
  </si>
  <si>
    <t>conc.   mg/L</t>
  </si>
  <si>
    <t>Promedio mg/L</t>
  </si>
  <si>
    <t xml:space="preserve">Rango </t>
  </si>
  <si>
    <t>Promedio teórico mg/L</t>
  </si>
  <si>
    <t>Carta de promedios</t>
  </si>
  <si>
    <t>Promedio Cumple/No cumple</t>
  </si>
  <si>
    <t>Rango Cumple/No cumple</t>
  </si>
  <si>
    <t>Lim.Con Inf Prom. mg/L</t>
  </si>
  <si>
    <t>Lim.Prec Sup Prom. mg/L</t>
  </si>
  <si>
    <t>Abs (Carta promedio Promedio)</t>
  </si>
  <si>
    <t>Lim.Prec Inf Prom. mg/L</t>
  </si>
  <si>
    <t>DECISIÓN</t>
  </si>
  <si>
    <t>Rango mg/L Prom sup</t>
  </si>
  <si>
    <t>Carta de rangos</t>
  </si>
  <si>
    <t>Rango mg/L Cont sup</t>
  </si>
  <si>
    <t>Rango mg/L Prec sup</t>
  </si>
  <si>
    <t>Condiciones Prom cont</t>
  </si>
  <si>
    <t>Condiciones Rango cont</t>
  </si>
  <si>
    <t>Condiciones Prom Prec</t>
  </si>
  <si>
    <t>Condiciones Rango Prec</t>
  </si>
  <si>
    <t>LADGA-5.8-02-07</t>
  </si>
  <si>
    <t>VERSIÓN: 04</t>
  </si>
  <si>
    <t>FECHA: 02/09/11</t>
  </si>
  <si>
    <t>*</t>
  </si>
  <si>
    <t>Fecha emisión del informe:</t>
  </si>
  <si>
    <t>Fecha Análisis</t>
  </si>
  <si>
    <t>Calculo</t>
  </si>
  <si>
    <t>Límite Detección</t>
  </si>
  <si>
    <t>N° Muestra</t>
  </si>
  <si>
    <t>secchi (m)</t>
  </si>
  <si>
    <t>muestra °C</t>
  </si>
  <si>
    <t>Temperatura</t>
  </si>
  <si>
    <t>maxima (m)</t>
  </si>
  <si>
    <t xml:space="preserve">Estado del </t>
  </si>
  <si>
    <t>1,00 mg/L</t>
  </si>
  <si>
    <t>1,0 mg/L</t>
  </si>
  <si>
    <t>Parámetros</t>
  </si>
  <si>
    <t>(octavos)</t>
  </si>
  <si>
    <t>Metodología</t>
  </si>
  <si>
    <t>(1)</t>
  </si>
  <si>
    <t>(2)</t>
  </si>
  <si>
    <t>Conductividad</t>
  </si>
  <si>
    <t>µS/cm a 25°C</t>
  </si>
  <si>
    <t>0,010 mg/L</t>
  </si>
  <si>
    <t>CLOROFILA "a"</t>
  </si>
  <si>
    <t>SM 4500-P J.</t>
  </si>
  <si>
    <t>SM 4500-SiO2-C</t>
  </si>
  <si>
    <t>ESPECTROFOTOMETRIA ABSORCIÓN MOLECULAR (Ecuación SCOR-Unesco)</t>
  </si>
  <si>
    <t>Salicilato-Na (Rodier)</t>
  </si>
  <si>
    <t>a 25°C</t>
  </si>
  <si>
    <t>% sat.</t>
  </si>
  <si>
    <t>Profundidad real</t>
  </si>
  <si>
    <t>muestreo (m)</t>
  </si>
  <si>
    <r>
      <t>N - (NO</t>
    </r>
    <r>
      <rPr>
        <b/>
        <vertAlign val="subscript"/>
        <sz val="12"/>
        <rFont val="Arial"/>
        <family val="2"/>
      </rPr>
      <t>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+ NO</t>
    </r>
    <r>
      <rPr>
        <b/>
        <vertAlign val="subscript"/>
        <sz val="12"/>
        <rFont val="Arial"/>
        <family val="2"/>
      </rPr>
      <t>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</t>
    </r>
  </si>
  <si>
    <t>SM:</t>
  </si>
  <si>
    <t>SIN LIMITE DE DETECCION</t>
  </si>
  <si>
    <t>LOS RESULTADOS EMITIDOS EN ESTE INFORME SOLO ESTAN RELACIONADOS CON LOS ITEMES ENSAYADOS</t>
  </si>
  <si>
    <t>s/L.D.:</t>
  </si>
  <si>
    <t xml:space="preserve">  ENCARGADO(A) TECNICO(A)</t>
  </si>
  <si>
    <t>∆</t>
  </si>
  <si>
    <t>NUBOSIDAD EN OCTAVOS:  SOLO CON ESTADO DEL TIEMPO NUBLADO</t>
  </si>
  <si>
    <r>
      <t>N - NH</t>
    </r>
    <r>
      <rPr>
        <b/>
        <vertAlign val="subscript"/>
        <sz val="12"/>
        <rFont val="Arial"/>
        <family val="2"/>
      </rPr>
      <t>3</t>
    </r>
  </si>
  <si>
    <r>
      <t>P  PO</t>
    </r>
    <r>
      <rPr>
        <b/>
        <vertAlign val="subscript"/>
        <sz val="12"/>
        <rFont val="Arial"/>
        <family val="2"/>
      </rPr>
      <t>4</t>
    </r>
    <r>
      <rPr>
        <b/>
        <vertAlign val="superscript"/>
        <sz val="12"/>
        <rFont val="Arial"/>
        <family val="2"/>
      </rPr>
      <t xml:space="preserve">-   </t>
    </r>
  </si>
  <si>
    <t>SM 4500-NO3-E</t>
  </si>
  <si>
    <t>ME-17-2007</t>
  </si>
  <si>
    <t>0,003 mg/L</t>
  </si>
  <si>
    <t>0,001 mg/L</t>
  </si>
  <si>
    <r>
      <t>Nitrato (NO3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</si>
  <si>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r>
      <t>Nitrito (NO2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</si>
  <si>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t>N-Kjeldahl Total (1)</t>
  </si>
  <si>
    <t>Nitrogeno Total (1)</t>
  </si>
  <si>
    <t>SM 4500-Norg-B-C/NH3-F</t>
  </si>
  <si>
    <t xml:space="preserve"> AMONIACAL</t>
  </si>
  <si>
    <t>0,03 mg/L</t>
  </si>
  <si>
    <t>SM 4500- P  E.</t>
  </si>
  <si>
    <t>EXPRESADO COMO SILICIO (Si)</t>
  </si>
  <si>
    <t xml:space="preserve"> HACH 8038 (3)</t>
  </si>
  <si>
    <t>F. Preparación std curva:</t>
  </si>
  <si>
    <t>Lim.Con Sup Prom. mg/L</t>
  </si>
  <si>
    <t>Aforo mL</t>
  </si>
  <si>
    <t xml:space="preserve">Alícuota mL </t>
  </si>
  <si>
    <t>SCOR-Unesco (1)</t>
  </si>
  <si>
    <t>SILICE (2)</t>
  </si>
  <si>
    <t>EL MUESTREO Y LOS DATOS DE TERRENO SON RESPONSABILIDAD DEL CLIENTE</t>
  </si>
  <si>
    <r>
      <t>s/L.D. (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g/L)</t>
    </r>
  </si>
  <si>
    <t xml:space="preserve">STANDARD METHODS FOR THE EXAMINATION OF WATER AND WASTEWATER 22 EDITION 2012. </t>
  </si>
  <si>
    <t>HACH 8000</t>
  </si>
  <si>
    <t>149/16</t>
  </si>
  <si>
    <t>LAGO</t>
  </si>
  <si>
    <t>LAGO LLANQUIHUE</t>
  </si>
  <si>
    <t>Ensenada Superficial</t>
  </si>
  <si>
    <t>Ensenada 30 m</t>
  </si>
  <si>
    <t>Ensenada 100 m</t>
  </si>
  <si>
    <t>Nublado</t>
  </si>
  <si>
    <t>1/6</t>
  </si>
  <si>
    <t xml:space="preserve">Superficial </t>
  </si>
  <si>
    <t>Frutillar 2 Superficial</t>
  </si>
  <si>
    <t>Frutillar 2 30 m</t>
  </si>
  <si>
    <t>Frutillar 2 100 m</t>
  </si>
  <si>
    <t>Despejado</t>
  </si>
  <si>
    <t>-</t>
  </si>
  <si>
    <t>Puerto Varas 2 Superficial</t>
  </si>
  <si>
    <t>2/8</t>
  </si>
  <si>
    <t>Rio Tepu</t>
  </si>
  <si>
    <t>Rio Pescado</t>
  </si>
  <si>
    <t>Rio Maullin en Llanquihue</t>
  </si>
  <si>
    <t>SENSOR DE TURBIDEZ MALO.</t>
  </si>
  <si>
    <t>Puerto Varas 2 30 m</t>
  </si>
  <si>
    <t>Puerto Varas 2 100 m</t>
  </si>
  <si>
    <t xml:space="preserve"> </t>
  </si>
  <si>
    <t/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</si>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</sst>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dd\-mm\-yy"/>
    <numFmt numFmtId="166" formatCode="0.000"/>
    <numFmt numFmtId="167" formatCode="0.0000"/>
    <numFmt numFmtId="168" formatCode="dd/mm/yyyy;@"/>
  </numFmts>
  <fonts count="18" x14ac:knownFonts="1">
    <font>
      <sz val="10"/>
      <name val="Arial"/>
    </font>
    <font>
      <sz val="10"/>
      <name val="Courier"/>
      <family val="3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color indexed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  <font>
      <sz val="12"/>
      <color indexed="8"/>
      <name val="Arial"/>
      <family val="2"/>
    </font>
    <font>
      <b/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8" fillId="0" borderId="0"/>
  </cellStyleXfs>
  <cellXfs count="426">
    <xf numFmtId="0" fontId="0" fillId="0" borderId="0" xfId="0"/>
    <xf numFmtId="0" fontId="7" fillId="0" borderId="0" xfId="0" applyFont="1"/>
    <xf numFmtId="0" fontId="6" fillId="0" borderId="0" xfId="0" applyFont="1" applyBorder="1"/>
    <xf numFmtId="0" fontId="7" fillId="0" borderId="0" xfId="1" applyFont="1" applyFill="1" applyBorder="1" applyAlignment="1">
      <alignment horizontal="left"/>
    </xf>
    <xf numFmtId="0" fontId="7" fillId="0" borderId="0" xfId="1" applyFont="1" applyFill="1" applyBorder="1"/>
    <xf numFmtId="0" fontId="0" fillId="0" borderId="0" xfId="0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168" fontId="8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166" fontId="8" fillId="0" borderId="5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Fill="1" applyBorder="1" applyAlignment="1" applyProtection="1">
      <alignment horizontal="center"/>
      <protection locked="0"/>
    </xf>
    <xf numFmtId="164" fontId="8" fillId="0" borderId="6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164" fontId="8" fillId="0" borderId="0" xfId="0" applyNumberFormat="1" applyFont="1" applyFill="1" applyBorder="1" applyAlignment="1" applyProtection="1">
      <alignment horizontal="center"/>
      <protection locked="0"/>
    </xf>
    <xf numFmtId="164" fontId="8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166" fontId="0" fillId="0" borderId="5" xfId="0" applyNumberFormat="1" applyBorder="1" applyAlignment="1" applyProtection="1">
      <alignment horizontal="center"/>
      <protection locked="0"/>
    </xf>
    <xf numFmtId="166" fontId="0" fillId="0" borderId="0" xfId="0" applyNumberFormat="1" applyBorder="1" applyAlignment="1" applyProtection="1">
      <alignment horizontal="center"/>
      <protection locked="0"/>
    </xf>
    <xf numFmtId="166" fontId="8" fillId="0" borderId="7" xfId="0" applyNumberFormat="1" applyFont="1" applyBorder="1" applyAlignment="1" applyProtection="1">
      <alignment horizontal="center"/>
    </xf>
    <xf numFmtId="167" fontId="8" fillId="2" borderId="5" xfId="0" applyNumberFormat="1" applyFont="1" applyFill="1" applyBorder="1" applyAlignment="1" applyProtection="1">
      <alignment horizontal="center"/>
    </xf>
    <xf numFmtId="167" fontId="8" fillId="0" borderId="0" xfId="0" applyNumberFormat="1" applyFont="1" applyProtection="1"/>
    <xf numFmtId="167" fontId="8" fillId="3" borderId="5" xfId="0" applyNumberFormat="1" applyFont="1" applyFill="1" applyBorder="1" applyAlignment="1" applyProtection="1">
      <alignment horizontal="center"/>
    </xf>
    <xf numFmtId="167" fontId="8" fillId="4" borderId="5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0" fillId="0" borderId="9" xfId="0" applyBorder="1" applyProtection="1"/>
    <xf numFmtId="0" fontId="0" fillId="0" borderId="10" xfId="0" applyBorder="1" applyProtection="1"/>
    <xf numFmtId="0" fontId="0" fillId="0" borderId="1" xfId="0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1" xfId="0" applyBorder="1" applyProtection="1"/>
    <xf numFmtId="0" fontId="0" fillId="0" borderId="8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0" xfId="0" applyFont="1" applyFill="1" applyProtection="1"/>
    <xf numFmtId="166" fontId="0" fillId="0" borderId="5" xfId="0" applyNumberFormat="1" applyFill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 vertical="justify" wrapText="1"/>
    </xf>
    <xf numFmtId="49" fontId="4" fillId="0" borderId="0" xfId="0" applyNumberFormat="1" applyFont="1" applyProtection="1"/>
    <xf numFmtId="0" fontId="4" fillId="0" borderId="5" xfId="0" applyFont="1" applyBorder="1" applyAlignment="1" applyProtection="1">
      <alignment horizontal="center" vertical="justify"/>
    </xf>
    <xf numFmtId="0" fontId="8" fillId="0" borderId="0" xfId="0" applyFont="1" applyProtection="1"/>
    <xf numFmtId="0" fontId="4" fillId="0" borderId="12" xfId="0" applyFont="1" applyFill="1" applyBorder="1" applyAlignment="1" applyProtection="1">
      <alignment horizontal="center"/>
    </xf>
    <xf numFmtId="0" fontId="8" fillId="0" borderId="0" xfId="0" applyFont="1" applyFill="1" applyProtection="1"/>
    <xf numFmtId="0" fontId="4" fillId="0" borderId="5" xfId="0" applyFont="1" applyFill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5" borderId="5" xfId="0" applyFont="1" applyFill="1" applyBorder="1" applyAlignment="1" applyProtection="1">
      <alignment horizontal="center" vertical="justify"/>
    </xf>
    <xf numFmtId="0" fontId="4" fillId="5" borderId="5" xfId="0" applyFont="1" applyFill="1" applyBorder="1" applyAlignment="1" applyProtection="1">
      <alignment horizontal="center" vertical="justify" wrapText="1"/>
    </xf>
    <xf numFmtId="0" fontId="4" fillId="5" borderId="7" xfId="0" applyFont="1" applyFill="1" applyBorder="1" applyAlignment="1" applyProtection="1">
      <alignment horizontal="center" vertical="justify" wrapText="1"/>
    </xf>
    <xf numFmtId="0" fontId="8" fillId="0" borderId="5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6" fontId="8" fillId="0" borderId="0" xfId="0" applyNumberFormat="1" applyFont="1" applyAlignment="1" applyProtection="1">
      <alignment horizontal="left"/>
    </xf>
    <xf numFmtId="166" fontId="0" fillId="0" borderId="0" xfId="0" applyNumberFormat="1" applyBorder="1" applyAlignment="1" applyProtection="1">
      <alignment horizontal="center"/>
    </xf>
    <xf numFmtId="0" fontId="0" fillId="0" borderId="10" xfId="0" applyBorder="1" applyAlignment="1" applyProtection="1">
      <alignment horizontal="left"/>
    </xf>
    <xf numFmtId="166" fontId="4" fillId="0" borderId="7" xfId="0" applyNumberFormat="1" applyFont="1" applyFill="1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0" xfId="0" applyAlignment="1">
      <alignment vertical="center"/>
    </xf>
    <xf numFmtId="2" fontId="0" fillId="0" borderId="17" xfId="0" applyNumberFormat="1" applyFill="1" applyBorder="1" applyAlignment="1" applyProtection="1">
      <alignment horizontal="center"/>
    </xf>
    <xf numFmtId="2" fontId="0" fillId="0" borderId="18" xfId="0" applyNumberFormat="1" applyFill="1" applyBorder="1" applyAlignment="1" applyProtection="1">
      <alignment horizontal="center"/>
    </xf>
    <xf numFmtId="166" fontId="4" fillId="0" borderId="19" xfId="0" applyNumberFormat="1" applyFont="1" applyFill="1" applyBorder="1" applyAlignment="1" applyProtection="1">
      <alignment horizontal="center"/>
    </xf>
    <xf numFmtId="0" fontId="0" fillId="0" borderId="5" xfId="0" applyBorder="1" applyProtection="1"/>
    <xf numFmtId="166" fontId="4" fillId="0" borderId="5" xfId="0" applyNumberFormat="1" applyFont="1" applyBorder="1" applyAlignment="1" applyProtection="1">
      <alignment horizontal="center"/>
    </xf>
    <xf numFmtId="0" fontId="0" fillId="0" borderId="2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166" fontId="0" fillId="0" borderId="0" xfId="0" applyNumberFormat="1" applyFill="1" applyBorder="1" applyAlignment="1" applyProtection="1">
      <alignment horizontal="center"/>
    </xf>
    <xf numFmtId="2" fontId="8" fillId="0" borderId="0" xfId="0" applyNumberFormat="1" applyFont="1" applyAlignment="1" applyProtection="1">
      <alignment horizontal="left"/>
    </xf>
    <xf numFmtId="2" fontId="8" fillId="0" borderId="0" xfId="0" applyNumberFormat="1" applyFont="1" applyBorder="1" applyAlignment="1" applyProtection="1">
      <alignment horizontal="center"/>
      <protection locked="0"/>
    </xf>
    <xf numFmtId="166" fontId="8" fillId="0" borderId="0" xfId="0" applyNumberFormat="1" applyFont="1" applyBorder="1" applyAlignment="1" applyProtection="1">
      <alignment horizontal="center"/>
    </xf>
    <xf numFmtId="166" fontId="10" fillId="0" borderId="24" xfId="0" applyNumberFormat="1" applyFont="1" applyFill="1" applyBorder="1" applyAlignment="1" applyProtection="1">
      <alignment horizontal="center"/>
    </xf>
    <xf numFmtId="0" fontId="10" fillId="0" borderId="23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166" fontId="0" fillId="0" borderId="16" xfId="0" applyNumberFormat="1" applyFill="1" applyBorder="1" applyAlignment="1" applyProtection="1">
      <alignment horizontal="center"/>
      <protection locked="0"/>
    </xf>
    <xf numFmtId="166" fontId="0" fillId="0" borderId="16" xfId="0" applyNumberFormat="1" applyFill="1" applyBorder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/>
    </xf>
    <xf numFmtId="166" fontId="0" fillId="0" borderId="18" xfId="0" applyNumberFormat="1" applyBorder="1" applyAlignment="1" applyProtection="1">
      <alignment horizontal="center"/>
      <protection locked="0"/>
    </xf>
    <xf numFmtId="166" fontId="0" fillId="0" borderId="18" xfId="0" applyNumberFormat="1" applyFill="1" applyBorder="1" applyAlignment="1" applyProtection="1">
      <alignment horizontal="center"/>
    </xf>
    <xf numFmtId="2" fontId="11" fillId="6" borderId="21" xfId="0" applyNumberFormat="1" applyFont="1" applyFill="1" applyBorder="1" applyAlignment="1" applyProtection="1">
      <alignment horizontal="left"/>
    </xf>
    <xf numFmtId="0" fontId="4" fillId="7" borderId="23" xfId="0" applyFont="1" applyFill="1" applyBorder="1" applyAlignment="1" applyProtection="1">
      <alignment horizontal="center" vertical="center"/>
    </xf>
    <xf numFmtId="0" fontId="4" fillId="7" borderId="23" xfId="0" applyFont="1" applyFill="1" applyBorder="1" applyProtection="1"/>
    <xf numFmtId="2" fontId="11" fillId="8" borderId="9" xfId="0" applyNumberFormat="1" applyFont="1" applyFill="1" applyBorder="1" applyAlignment="1" applyProtection="1">
      <alignment horizontal="left"/>
    </xf>
    <xf numFmtId="166" fontId="0" fillId="8" borderId="21" xfId="0" applyNumberForma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/>
    </xf>
    <xf numFmtId="2" fontId="11" fillId="8" borderId="17" xfId="0" applyNumberFormat="1" applyFont="1" applyFill="1" applyBorder="1" applyAlignment="1" applyProtection="1">
      <alignment horizontal="left"/>
    </xf>
    <xf numFmtId="166" fontId="0" fillId="8" borderId="17" xfId="0" applyNumberForma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/>
    </xf>
    <xf numFmtId="2" fontId="11" fillId="9" borderId="16" xfId="0" applyNumberFormat="1" applyFont="1" applyFill="1" applyBorder="1" applyAlignment="1" applyProtection="1">
      <alignment horizontal="left"/>
    </xf>
    <xf numFmtId="166" fontId="0" fillId="9" borderId="25" xfId="0" applyNumberForma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0" fillId="0" borderId="23" xfId="0" applyBorder="1" applyProtection="1"/>
    <xf numFmtId="2" fontId="11" fillId="9" borderId="18" xfId="0" applyNumberFormat="1" applyFont="1" applyFill="1" applyBorder="1" applyAlignment="1" applyProtection="1">
      <alignment horizontal="left"/>
    </xf>
    <xf numFmtId="166" fontId="0" fillId="9" borderId="1" xfId="0" applyNumberFormat="1" applyFill="1" applyBorder="1" applyAlignment="1" applyProtection="1">
      <alignment horizontal="center"/>
    </xf>
    <xf numFmtId="166" fontId="4" fillId="8" borderId="21" xfId="0" applyNumberFormat="1" applyFont="1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2" fontId="11" fillId="6" borderId="17" xfId="0" applyNumberFormat="1" applyFont="1" applyFill="1" applyBorder="1" applyAlignment="1" applyProtection="1">
      <alignment horizontal="left"/>
    </xf>
    <xf numFmtId="166" fontId="4" fillId="8" borderId="18" xfId="0" applyNumberFormat="1" applyFont="1" applyFill="1" applyBorder="1" applyAlignment="1" applyProtection="1">
      <alignment horizontal="center"/>
    </xf>
    <xf numFmtId="2" fontId="11" fillId="0" borderId="21" xfId="0" applyNumberFormat="1" applyFont="1" applyBorder="1" applyAlignment="1" applyProtection="1">
      <alignment horizontal="left"/>
    </xf>
    <xf numFmtId="166" fontId="0" fillId="0" borderId="21" xfId="0" applyNumberFormat="1" applyBorder="1" applyAlignment="1" applyProtection="1">
      <alignment horizontal="center"/>
    </xf>
    <xf numFmtId="166" fontId="4" fillId="9" borderId="9" xfId="0" applyNumberFormat="1" applyFont="1" applyFill="1" applyBorder="1" applyAlignment="1" applyProtection="1">
      <alignment horizontal="center"/>
    </xf>
    <xf numFmtId="2" fontId="11" fillId="0" borderId="11" xfId="0" applyNumberFormat="1" applyFont="1" applyBorder="1" applyAlignment="1" applyProtection="1">
      <alignment horizontal="left"/>
    </xf>
    <xf numFmtId="166" fontId="0" fillId="0" borderId="11" xfId="0" applyNumberFormat="1" applyBorder="1" applyAlignment="1" applyProtection="1">
      <alignment horizontal="center"/>
    </xf>
    <xf numFmtId="166" fontId="4" fillId="9" borderId="22" xfId="0" applyNumberFormat="1" applyFont="1" applyFill="1" applyBorder="1" applyAlignment="1" applyProtection="1">
      <alignment horizontal="center"/>
    </xf>
    <xf numFmtId="0" fontId="0" fillId="0" borderId="26" xfId="0" applyBorder="1" applyProtection="1"/>
    <xf numFmtId="0" fontId="0" fillId="0" borderId="13" xfId="0" applyBorder="1" applyProtection="1"/>
    <xf numFmtId="0" fontId="3" fillId="0" borderId="23" xfId="0" applyFont="1" applyBorder="1" applyProtection="1"/>
    <xf numFmtId="2" fontId="12" fillId="0" borderId="24" xfId="0" applyNumberFormat="1" applyFont="1" applyFill="1" applyBorder="1" applyAlignment="1" applyProtection="1">
      <alignment horizontal="center"/>
    </xf>
    <xf numFmtId="0" fontId="3" fillId="0" borderId="26" xfId="0" applyFont="1" applyBorder="1" applyProtection="1"/>
    <xf numFmtId="0" fontId="5" fillId="0" borderId="27" xfId="0" applyFont="1" applyBorder="1" applyProtection="1"/>
    <xf numFmtId="0" fontId="3" fillId="0" borderId="11" xfId="0" applyFont="1" applyBorder="1" applyProtection="1"/>
    <xf numFmtId="2" fontId="12" fillId="0" borderId="8" xfId="0" applyNumberFormat="1" applyFont="1" applyFill="1" applyBorder="1" applyAlignment="1" applyProtection="1">
      <alignment horizontal="center"/>
    </xf>
    <xf numFmtId="0" fontId="5" fillId="0" borderId="23" xfId="0" applyFont="1" applyBorder="1" applyProtection="1"/>
    <xf numFmtId="0" fontId="3" fillId="0" borderId="0" xfId="0" applyFont="1" applyBorder="1" applyProtection="1"/>
    <xf numFmtId="2" fontId="12" fillId="0" borderId="0" xfId="0" applyNumberFormat="1" applyFont="1" applyFill="1" applyBorder="1" applyAlignment="1" applyProtection="1">
      <alignment horizontal="center"/>
    </xf>
    <xf numFmtId="0" fontId="3" fillId="0" borderId="28" xfId="0" applyFont="1" applyBorder="1" applyProtection="1"/>
    <xf numFmtId="0" fontId="5" fillId="0" borderId="28" xfId="0" applyFont="1" applyBorder="1" applyProtection="1"/>
    <xf numFmtId="166" fontId="10" fillId="10" borderId="24" xfId="0" applyNumberFormat="1" applyFont="1" applyFill="1" applyBorder="1" applyAlignment="1" applyProtection="1">
      <alignment horizontal="center"/>
    </xf>
    <xf numFmtId="0" fontId="10" fillId="10" borderId="23" xfId="0" applyFont="1" applyFill="1" applyBorder="1" applyAlignment="1" applyProtection="1">
      <alignment horizontal="center"/>
    </xf>
    <xf numFmtId="2" fontId="10" fillId="10" borderId="23" xfId="0" applyNumberFormat="1" applyFont="1" applyFill="1" applyBorder="1" applyAlignment="1" applyProtection="1">
      <alignment horizontal="center"/>
    </xf>
    <xf numFmtId="0" fontId="4" fillId="10" borderId="23" xfId="0" applyFont="1" applyFill="1" applyBorder="1" applyAlignment="1" applyProtection="1">
      <alignment horizontal="center"/>
    </xf>
    <xf numFmtId="0" fontId="4" fillId="10" borderId="21" xfId="0" applyFont="1" applyFill="1" applyBorder="1" applyAlignment="1" applyProtection="1">
      <alignment horizontal="center"/>
    </xf>
    <xf numFmtId="166" fontId="0" fillId="10" borderId="16" xfId="0" applyNumberFormat="1" applyFill="1" applyBorder="1" applyAlignment="1" applyProtection="1">
      <alignment horizontal="center"/>
      <protection locked="0"/>
    </xf>
    <xf numFmtId="166" fontId="0" fillId="10" borderId="16" xfId="0" applyNumberFormat="1" applyFill="1" applyBorder="1" applyAlignment="1" applyProtection="1">
      <alignment horizontal="center"/>
    </xf>
    <xf numFmtId="0" fontId="4" fillId="10" borderId="22" xfId="0" applyFont="1" applyFill="1" applyBorder="1" applyAlignment="1" applyProtection="1">
      <alignment horizontal="center"/>
    </xf>
    <xf numFmtId="166" fontId="0" fillId="10" borderId="18" xfId="0" applyNumberFormat="1" applyFill="1" applyBorder="1" applyAlignment="1" applyProtection="1">
      <alignment horizontal="center"/>
      <protection locked="0"/>
    </xf>
    <xf numFmtId="166" fontId="0" fillId="10" borderId="18" xfId="0" applyNumberFormat="1" applyFill="1" applyBorder="1" applyAlignment="1" applyProtection="1">
      <alignment horizontal="center"/>
    </xf>
    <xf numFmtId="0" fontId="4" fillId="6" borderId="23" xfId="0" applyFont="1" applyFill="1" applyBorder="1" applyAlignment="1" applyProtection="1">
      <alignment horizontal="center" vertical="center"/>
    </xf>
    <xf numFmtId="0" fontId="4" fillId="6" borderId="23" xfId="0" applyFont="1" applyFill="1" applyBorder="1" applyProtection="1"/>
    <xf numFmtId="166" fontId="11" fillId="8" borderId="9" xfId="0" applyNumberFormat="1" applyFont="1" applyFill="1" applyBorder="1" applyAlignment="1" applyProtection="1">
      <alignment horizontal="left"/>
    </xf>
    <xf numFmtId="0" fontId="2" fillId="10" borderId="9" xfId="0" applyFont="1" applyFill="1" applyBorder="1" applyAlignment="1" applyProtection="1">
      <alignment horizontal="center" vertical="center"/>
    </xf>
    <xf numFmtId="0" fontId="5" fillId="10" borderId="11" xfId="0" applyFont="1" applyFill="1" applyBorder="1" applyAlignment="1" applyProtection="1">
      <alignment horizontal="center"/>
    </xf>
    <xf numFmtId="166" fontId="11" fillId="8" borderId="17" xfId="0" applyNumberFormat="1" applyFont="1" applyFill="1" applyBorder="1" applyAlignment="1" applyProtection="1">
      <alignment horizontal="left"/>
    </xf>
    <xf numFmtId="0" fontId="2" fillId="10" borderId="23" xfId="0" applyFont="1" applyFill="1" applyBorder="1" applyAlignment="1" applyProtection="1">
      <alignment horizontal="center" vertical="center"/>
    </xf>
    <xf numFmtId="0" fontId="5" fillId="10" borderId="23" xfId="0" applyFont="1" applyFill="1" applyBorder="1" applyAlignment="1" applyProtection="1">
      <alignment horizontal="center"/>
    </xf>
    <xf numFmtId="166" fontId="11" fillId="9" borderId="16" xfId="0" applyNumberFormat="1" applyFont="1" applyFill="1" applyBorder="1" applyAlignment="1" applyProtection="1">
      <alignment horizontal="left"/>
    </xf>
    <xf numFmtId="0" fontId="0" fillId="10" borderId="23" xfId="0" applyFill="1" applyBorder="1" applyProtection="1"/>
    <xf numFmtId="166" fontId="11" fillId="9" borderId="18" xfId="0" applyNumberFormat="1" applyFont="1" applyFill="1" applyBorder="1" applyAlignment="1" applyProtection="1">
      <alignment horizontal="left"/>
    </xf>
    <xf numFmtId="166" fontId="11" fillId="10" borderId="21" xfId="0" applyNumberFormat="1" applyFont="1" applyFill="1" applyBorder="1" applyAlignment="1" applyProtection="1">
      <alignment horizontal="left"/>
    </xf>
    <xf numFmtId="166" fontId="0" fillId="10" borderId="21" xfId="0" applyNumberFormat="1" applyFill="1" applyBorder="1" applyAlignment="1" applyProtection="1">
      <alignment horizontal="center"/>
    </xf>
    <xf numFmtId="166" fontId="11" fillId="10" borderId="11" xfId="0" applyNumberFormat="1" applyFont="1" applyFill="1" applyBorder="1" applyAlignment="1" applyProtection="1">
      <alignment horizontal="left"/>
    </xf>
    <xf numFmtId="166" fontId="0" fillId="10" borderId="11" xfId="0" applyNumberFormat="1" applyFill="1" applyBorder="1" applyAlignment="1" applyProtection="1">
      <alignment horizontal="center"/>
    </xf>
    <xf numFmtId="0" fontId="0" fillId="10" borderId="3" xfId="0" applyFill="1" applyBorder="1" applyProtection="1"/>
    <xf numFmtId="0" fontId="0" fillId="10" borderId="13" xfId="0" applyFill="1" applyBorder="1" applyProtection="1"/>
    <xf numFmtId="0" fontId="3" fillId="10" borderId="23" xfId="0" applyFont="1" applyFill="1" applyBorder="1" applyProtection="1"/>
    <xf numFmtId="2" fontId="12" fillId="10" borderId="24" xfId="0" applyNumberFormat="1" applyFont="1" applyFill="1" applyBorder="1" applyAlignment="1" applyProtection="1">
      <alignment horizontal="center"/>
    </xf>
    <xf numFmtId="0" fontId="3" fillId="10" borderId="26" xfId="0" applyFont="1" applyFill="1" applyBorder="1" applyProtection="1"/>
    <xf numFmtId="0" fontId="5" fillId="10" borderId="27" xfId="0" applyFont="1" applyFill="1" applyBorder="1" applyProtection="1"/>
    <xf numFmtId="0" fontId="0" fillId="10" borderId="8" xfId="0" applyFill="1" applyBorder="1" applyProtection="1"/>
    <xf numFmtId="0" fontId="3" fillId="10" borderId="11" xfId="0" applyFont="1" applyFill="1" applyBorder="1" applyProtection="1"/>
    <xf numFmtId="2" fontId="12" fillId="10" borderId="8" xfId="0" applyNumberFormat="1" applyFont="1" applyFill="1" applyBorder="1" applyAlignment="1" applyProtection="1">
      <alignment horizontal="center"/>
    </xf>
    <xf numFmtId="0" fontId="5" fillId="10" borderId="23" xfId="0" applyFont="1" applyFill="1" applyBorder="1" applyProtection="1"/>
    <xf numFmtId="166" fontId="0" fillId="0" borderId="29" xfId="0" applyNumberFormat="1" applyFill="1" applyBorder="1" applyAlignment="1" applyProtection="1">
      <alignment horizontal="center"/>
      <protection locked="0"/>
    </xf>
    <xf numFmtId="166" fontId="0" fillId="0" borderId="29" xfId="0" applyNumberFormat="1" applyFill="1" applyBorder="1" applyAlignment="1" applyProtection="1">
      <alignment horizontal="center"/>
    </xf>
    <xf numFmtId="0" fontId="0" fillId="0" borderId="29" xfId="0" applyFill="1" applyBorder="1" applyAlignment="1" applyProtection="1">
      <alignment horizontal="center"/>
    </xf>
    <xf numFmtId="166" fontId="4" fillId="0" borderId="26" xfId="0" applyNumberFormat="1" applyFont="1" applyFill="1" applyBorder="1" applyAlignment="1" applyProtection="1">
      <alignment horizontal="center"/>
      <protection locked="0"/>
    </xf>
    <xf numFmtId="166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30" xfId="0" applyFont="1" applyFill="1" applyBorder="1" applyAlignment="1" applyProtection="1">
      <alignment horizontal="center"/>
      <protection locked="0"/>
    </xf>
    <xf numFmtId="2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/>
      <protection locked="0"/>
    </xf>
    <xf numFmtId="1" fontId="0" fillId="0" borderId="31" xfId="0" applyNumberFormat="1" applyFill="1" applyBorder="1" applyAlignment="1" applyProtection="1">
      <alignment horizontal="center"/>
      <protection locked="0"/>
    </xf>
    <xf numFmtId="1" fontId="0" fillId="0" borderId="7" xfId="0" applyNumberFormat="1" applyBorder="1" applyAlignment="1" applyProtection="1">
      <alignment horizontal="center"/>
      <protection locked="0"/>
    </xf>
    <xf numFmtId="166" fontId="0" fillId="0" borderId="7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  <protection locked="0"/>
    </xf>
    <xf numFmtId="0" fontId="4" fillId="0" borderId="21" xfId="0" applyFont="1" applyFill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</xf>
    <xf numFmtId="2" fontId="6" fillId="0" borderId="31" xfId="0" applyNumberFormat="1" applyFont="1" applyFill="1" applyBorder="1" applyAlignment="1">
      <alignment horizontal="left"/>
    </xf>
    <xf numFmtId="2" fontId="6" fillId="0" borderId="3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3" fillId="0" borderId="0" xfId="0" applyFont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13" fillId="0" borderId="0" xfId="0" applyFont="1" applyBorder="1" applyAlignment="1"/>
    <xf numFmtId="0" fontId="6" fillId="0" borderId="0" xfId="1" applyFont="1" applyFill="1" applyBorder="1"/>
    <xf numFmtId="49" fontId="7" fillId="0" borderId="0" xfId="1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6" fillId="0" borderId="0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 applyProtection="1">
      <alignment horizontal="left"/>
    </xf>
    <xf numFmtId="164" fontId="7" fillId="0" borderId="0" xfId="1" applyNumberFormat="1" applyFont="1" applyFill="1" applyBorder="1" applyAlignment="1" applyProtection="1"/>
    <xf numFmtId="164" fontId="7" fillId="0" borderId="0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/>
    <xf numFmtId="164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14" fontId="7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20" fontId="7" fillId="0" borderId="0" xfId="1" applyNumberFormat="1" applyFont="1" applyFill="1" applyBorder="1" applyAlignment="1" applyProtection="1">
      <alignment horizontal="left"/>
    </xf>
    <xf numFmtId="20" fontId="7" fillId="0" borderId="0" xfId="1" applyNumberFormat="1" applyFont="1" applyFill="1" applyBorder="1" applyAlignment="1" applyProtection="1">
      <alignment horizontal="center"/>
    </xf>
    <xf numFmtId="164" fontId="7" fillId="0" borderId="0" xfId="1" applyNumberFormat="1" applyFont="1" applyFill="1" applyAlignment="1" applyProtection="1">
      <alignment horizontal="left"/>
    </xf>
    <xf numFmtId="2" fontId="6" fillId="0" borderId="0" xfId="1" applyNumberFormat="1" applyFont="1" applyFill="1" applyAlignment="1" applyProtection="1">
      <alignment horizontal="right"/>
    </xf>
    <xf numFmtId="164" fontId="6" fillId="0" borderId="0" xfId="1" applyNumberFormat="1" applyFont="1" applyFill="1" applyAlignment="1" applyProtection="1">
      <alignment horizontal="center"/>
    </xf>
    <xf numFmtId="164" fontId="6" fillId="0" borderId="0" xfId="1" applyNumberFormat="1" applyFont="1" applyFill="1" applyAlignment="1" applyProtection="1">
      <alignment horizontal="left"/>
    </xf>
    <xf numFmtId="14" fontId="6" fillId="0" borderId="0" xfId="0" applyNumberFormat="1" applyFont="1" applyBorder="1" applyAlignment="1">
      <alignment horizontal="left"/>
    </xf>
    <xf numFmtId="14" fontId="6" fillId="0" borderId="0" xfId="1" applyNumberFormat="1" applyFont="1" applyFill="1" applyAlignment="1" applyProtection="1">
      <alignment horizontal="center"/>
    </xf>
    <xf numFmtId="20" fontId="6" fillId="0" borderId="0" xfId="1" applyNumberFormat="1" applyFont="1" applyFill="1" applyAlignment="1" applyProtection="1">
      <alignment horizontal="center"/>
    </xf>
    <xf numFmtId="2" fontId="6" fillId="0" borderId="0" xfId="1" applyNumberFormat="1" applyFont="1" applyFill="1" applyAlignment="1" applyProtection="1">
      <alignment horizontal="center"/>
    </xf>
    <xf numFmtId="164" fontId="6" fillId="0" borderId="0" xfId="1" applyNumberFormat="1" applyFont="1" applyFill="1" applyAlignment="1">
      <alignment horizontal="right"/>
    </xf>
    <xf numFmtId="1" fontId="7" fillId="0" borderId="32" xfId="1" applyNumberFormat="1" applyFont="1" applyFill="1" applyBorder="1" applyAlignment="1" applyProtection="1">
      <alignment horizontal="center"/>
    </xf>
    <xf numFmtId="14" fontId="7" fillId="0" borderId="33" xfId="1" applyNumberFormat="1" applyFont="1" applyFill="1" applyBorder="1" applyAlignment="1">
      <alignment horizontal="center"/>
    </xf>
    <xf numFmtId="20" fontId="7" fillId="0" borderId="34" xfId="1" applyNumberFormat="1" applyFont="1" applyFill="1" applyBorder="1" applyAlignment="1">
      <alignment horizontal="center"/>
    </xf>
    <xf numFmtId="2" fontId="7" fillId="0" borderId="35" xfId="1" applyNumberFormat="1" applyFont="1" applyFill="1" applyBorder="1" applyAlignment="1">
      <alignment horizontal="center"/>
    </xf>
    <xf numFmtId="164" fontId="7" fillId="0" borderId="35" xfId="1" applyNumberFormat="1" applyFont="1" applyFill="1" applyBorder="1" applyAlignment="1">
      <alignment horizontal="center"/>
    </xf>
    <xf numFmtId="0" fontId="7" fillId="0" borderId="35" xfId="0" applyFont="1" applyBorder="1" applyAlignment="1">
      <alignment horizontal="center"/>
    </xf>
    <xf numFmtId="164" fontId="7" fillId="0" borderId="36" xfId="1" applyNumberFormat="1" applyFont="1" applyFill="1" applyBorder="1" applyAlignment="1">
      <alignment horizontal="center"/>
    </xf>
    <xf numFmtId="164" fontId="7" fillId="0" borderId="37" xfId="1" applyNumberFormat="1" applyFont="1" applyFill="1" applyBorder="1" applyAlignment="1" applyProtection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14" fontId="7" fillId="0" borderId="38" xfId="1" applyNumberFormat="1" applyFont="1" applyFill="1" applyBorder="1" applyAlignment="1">
      <alignment horizontal="center"/>
    </xf>
    <xf numFmtId="20" fontId="7" fillId="0" borderId="39" xfId="1" applyNumberFormat="1" applyFont="1" applyFill="1" applyBorder="1" applyAlignment="1">
      <alignment horizontal="center"/>
    </xf>
    <xf numFmtId="2" fontId="7" fillId="0" borderId="40" xfId="1" applyNumberFormat="1" applyFont="1" applyFill="1" applyBorder="1" applyAlignment="1">
      <alignment horizontal="center"/>
    </xf>
    <xf numFmtId="164" fontId="7" fillId="0" borderId="40" xfId="1" applyNumberFormat="1" applyFont="1" applyFill="1" applyBorder="1" applyAlignment="1">
      <alignment horizontal="center"/>
    </xf>
    <xf numFmtId="0" fontId="7" fillId="0" borderId="40" xfId="0" applyFont="1" applyBorder="1" applyAlignment="1">
      <alignment horizontal="center"/>
    </xf>
    <xf numFmtId="164" fontId="7" fillId="0" borderId="41" xfId="1" applyNumberFormat="1" applyFont="1" applyFill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14" fontId="7" fillId="0" borderId="42" xfId="1" applyNumberFormat="1" applyFont="1" applyFill="1" applyBorder="1" applyAlignment="1" applyProtection="1">
      <alignment horizontal="center"/>
    </xf>
    <xf numFmtId="14" fontId="7" fillId="0" borderId="43" xfId="1" applyNumberFormat="1" applyFont="1" applyFill="1" applyBorder="1" applyAlignment="1" applyProtection="1">
      <alignment horizontal="center"/>
    </xf>
    <xf numFmtId="2" fontId="7" fillId="0" borderId="44" xfId="1" applyNumberFormat="1" applyFont="1" applyFill="1" applyBorder="1" applyAlignment="1" applyProtection="1">
      <alignment horizontal="center"/>
    </xf>
    <xf numFmtId="164" fontId="7" fillId="0" borderId="44" xfId="1" applyNumberFormat="1" applyFont="1" applyFill="1" applyBorder="1" applyAlignment="1">
      <alignment horizontal="center"/>
    </xf>
    <xf numFmtId="0" fontId="7" fillId="0" borderId="44" xfId="0" applyFont="1" applyBorder="1" applyAlignment="1">
      <alignment horizontal="center"/>
    </xf>
    <xf numFmtId="164" fontId="7" fillId="0" borderId="45" xfId="1" applyNumberFormat="1" applyFont="1" applyFill="1" applyBorder="1" applyAlignment="1">
      <alignment horizontal="center"/>
    </xf>
    <xf numFmtId="164" fontId="7" fillId="0" borderId="46" xfId="1" applyNumberFormat="1" applyFont="1" applyFill="1" applyBorder="1" applyAlignment="1" applyProtection="1">
      <alignment horizontal="center"/>
    </xf>
    <xf numFmtId="1" fontId="7" fillId="0" borderId="1" xfId="1" applyNumberFormat="1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20" fontId="6" fillId="0" borderId="47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/>
    </xf>
    <xf numFmtId="2" fontId="6" fillId="0" borderId="4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1" fontId="16" fillId="0" borderId="37" xfId="0" applyNumberFormat="1" applyFont="1" applyFill="1" applyBorder="1" applyAlignment="1">
      <alignment horizontal="center"/>
    </xf>
    <xf numFmtId="0" fontId="6" fillId="0" borderId="48" xfId="0" applyFont="1" applyFill="1" applyBorder="1" applyAlignment="1">
      <alignment horizontal="right"/>
    </xf>
    <xf numFmtId="166" fontId="6" fillId="0" borderId="49" xfId="0" applyNumberFormat="1" applyFont="1" applyFill="1" applyBorder="1" applyAlignment="1">
      <alignment horizontal="left"/>
    </xf>
    <xf numFmtId="164" fontId="6" fillId="0" borderId="49" xfId="0" applyNumberFormat="1" applyFont="1" applyFill="1" applyBorder="1" applyAlignment="1">
      <alignment horizontal="left"/>
    </xf>
    <xf numFmtId="166" fontId="6" fillId="0" borderId="7" xfId="0" applyNumberFormat="1" applyFont="1" applyFill="1" applyBorder="1" applyAlignment="1">
      <alignment horizontal="left"/>
    </xf>
    <xf numFmtId="0" fontId="6" fillId="0" borderId="50" xfId="0" applyFont="1" applyFill="1" applyBorder="1" applyAlignment="1">
      <alignment horizontal="right"/>
    </xf>
    <xf numFmtId="2" fontId="6" fillId="0" borderId="51" xfId="0" applyNumberFormat="1" applyFont="1" applyFill="1" applyBorder="1" applyAlignment="1">
      <alignment horizontal="left"/>
    </xf>
    <xf numFmtId="2" fontId="6" fillId="0" borderId="49" xfId="0" applyNumberFormat="1" applyFont="1" applyFill="1" applyBorder="1" applyAlignment="1">
      <alignment horizontal="center"/>
    </xf>
    <xf numFmtId="2" fontId="6" fillId="0" borderId="49" xfId="0" applyNumberFormat="1" applyFont="1" applyFill="1" applyBorder="1" applyAlignment="1">
      <alignment horizontal="left"/>
    </xf>
    <xf numFmtId="164" fontId="6" fillId="0" borderId="3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20" fontId="6" fillId="0" borderId="49" xfId="0" applyNumberFormat="1" applyFont="1" applyFill="1" applyBorder="1" applyAlignment="1">
      <alignment horizontal="center"/>
    </xf>
    <xf numFmtId="164" fontId="16" fillId="0" borderId="4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left"/>
    </xf>
    <xf numFmtId="164" fontId="6" fillId="0" borderId="29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Fill="1" applyBorder="1" applyAlignment="1">
      <alignment horizontal="right"/>
    </xf>
    <xf numFmtId="0" fontId="6" fillId="0" borderId="49" xfId="0" applyFont="1" applyBorder="1"/>
    <xf numFmtId="0" fontId="6" fillId="0" borderId="6" xfId="0" applyFont="1" applyBorder="1" applyAlignment="1"/>
    <xf numFmtId="0" fontId="6" fillId="0" borderId="0" xfId="0" applyFont="1" applyAlignment="1"/>
    <xf numFmtId="0" fontId="6" fillId="0" borderId="23" xfId="0" applyFont="1" applyBorder="1"/>
    <xf numFmtId="1" fontId="6" fillId="0" borderId="23" xfId="0" applyNumberFormat="1" applyFont="1" applyFill="1" applyBorder="1" applyAlignment="1">
      <alignment horizontal="left"/>
    </xf>
    <xf numFmtId="0" fontId="6" fillId="0" borderId="23" xfId="0" applyFont="1" applyBorder="1" applyAlignment="1">
      <alignment horizontal="center"/>
    </xf>
    <xf numFmtId="14" fontId="6" fillId="0" borderId="23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2" xfId="0" applyFont="1" applyFill="1" applyBorder="1" applyAlignment="1">
      <alignment horizontal="right"/>
    </xf>
    <xf numFmtId="0" fontId="6" fillId="0" borderId="12" xfId="0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left"/>
    </xf>
    <xf numFmtId="2" fontId="6" fillId="0" borderId="12" xfId="0" applyNumberFormat="1" applyFont="1" applyFill="1" applyBorder="1" applyAlignment="1">
      <alignment horizontal="center"/>
    </xf>
    <xf numFmtId="2" fontId="6" fillId="0" borderId="52" xfId="0" applyNumberFormat="1" applyFont="1" applyFill="1" applyBorder="1" applyAlignment="1">
      <alignment horizontal="center"/>
    </xf>
    <xf numFmtId="2" fontId="0" fillId="0" borderId="53" xfId="0" applyNumberForma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66" fontId="4" fillId="0" borderId="31" xfId="0" applyNumberFormat="1" applyFont="1" applyBorder="1" applyAlignment="1" applyProtection="1">
      <alignment horizontal="center"/>
    </xf>
    <xf numFmtId="0" fontId="6" fillId="0" borderId="54" xfId="1" applyFont="1" applyFill="1" applyBorder="1" applyAlignment="1" applyProtection="1">
      <alignment horizontal="center"/>
      <protection locked="0"/>
    </xf>
    <xf numFmtId="1" fontId="6" fillId="0" borderId="12" xfId="0" applyNumberFormat="1" applyFont="1" applyFill="1" applyBorder="1" applyAlignment="1" applyProtection="1">
      <alignment horizontal="left"/>
      <protection locked="0"/>
    </xf>
    <xf numFmtId="0" fontId="6" fillId="0" borderId="5" xfId="0" applyFont="1" applyBorder="1" applyProtection="1">
      <protection locked="0"/>
    </xf>
    <xf numFmtId="166" fontId="6" fillId="0" borderId="31" xfId="0" applyNumberFormat="1" applyFont="1" applyFill="1" applyBorder="1" applyAlignment="1">
      <alignment horizontal="left"/>
    </xf>
    <xf numFmtId="166" fontId="0" fillId="0" borderId="0" xfId="0" applyNumberFormat="1" applyProtection="1">
      <protection locked="0"/>
    </xf>
    <xf numFmtId="166" fontId="8" fillId="0" borderId="0" xfId="0" applyNumberFormat="1" applyFont="1" applyProtection="1">
      <protection locked="0"/>
    </xf>
    <xf numFmtId="2" fontId="8" fillId="0" borderId="5" xfId="0" applyNumberFormat="1" applyFont="1" applyBorder="1" applyAlignment="1" applyProtection="1">
      <alignment horizontal="center"/>
    </xf>
    <xf numFmtId="2" fontId="0" fillId="0" borderId="16" xfId="0" applyNumberFormat="1" applyFill="1" applyBorder="1" applyAlignment="1" applyProtection="1">
      <alignment horizontal="center"/>
    </xf>
    <xf numFmtId="2" fontId="0" fillId="8" borderId="21" xfId="0" applyNumberForma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2" fontId="0" fillId="8" borderId="17" xfId="0" applyNumberForma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2" fontId="0" fillId="9" borderId="25" xfId="0" applyNumberFormat="1" applyFill="1" applyBorder="1" applyAlignment="1" applyProtection="1">
      <alignment horizontal="center"/>
    </xf>
    <xf numFmtId="2" fontId="0" fillId="9" borderId="1" xfId="0" applyNumberFormat="1" applyFill="1" applyBorder="1" applyAlignment="1" applyProtection="1">
      <alignment horizontal="center"/>
    </xf>
    <xf numFmtId="2" fontId="0" fillId="0" borderId="21" xfId="0" applyNumberFormat="1" applyBorder="1" applyAlignment="1" applyProtection="1">
      <alignment horizontal="center"/>
    </xf>
    <xf numFmtId="2" fontId="0" fillId="0" borderId="11" xfId="0" applyNumberFormat="1" applyBorder="1" applyAlignment="1" applyProtection="1">
      <alignment horizontal="center"/>
    </xf>
    <xf numFmtId="2" fontId="9" fillId="0" borderId="24" xfId="0" applyNumberFormat="1" applyFont="1" applyFill="1" applyBorder="1" applyAlignment="1" applyProtection="1">
      <alignment horizontal="center"/>
    </xf>
    <xf numFmtId="0" fontId="2" fillId="0" borderId="27" xfId="0" applyFont="1" applyBorder="1" applyProtection="1"/>
    <xf numFmtId="2" fontId="9" fillId="0" borderId="8" xfId="0" applyNumberFormat="1" applyFont="1" applyFill="1" applyBorder="1" applyAlignment="1" applyProtection="1">
      <alignment horizontal="center"/>
    </xf>
    <xf numFmtId="0" fontId="2" fillId="0" borderId="23" xfId="0" applyFont="1" applyBorder="1" applyProtection="1"/>
    <xf numFmtId="2" fontId="9" fillId="0" borderId="0" xfId="0" applyNumberFormat="1" applyFont="1" applyFill="1" applyBorder="1" applyAlignment="1" applyProtection="1">
      <alignment horizontal="center"/>
    </xf>
    <xf numFmtId="0" fontId="2" fillId="0" borderId="28" xfId="0" applyFont="1" applyBorder="1" applyProtection="1"/>
    <xf numFmtId="2" fontId="0" fillId="10" borderId="16" xfId="0" applyNumberFormat="1" applyFill="1" applyBorder="1" applyAlignment="1" applyProtection="1">
      <alignment horizontal="center"/>
    </xf>
    <xf numFmtId="2" fontId="0" fillId="10" borderId="18" xfId="0" applyNumberFormat="1" applyFill="1" applyBorder="1" applyAlignment="1" applyProtection="1">
      <alignment horizontal="center"/>
    </xf>
    <xf numFmtId="0" fontId="2" fillId="10" borderId="11" xfId="0" applyFont="1" applyFill="1" applyBorder="1" applyAlignment="1" applyProtection="1">
      <alignment horizontal="center"/>
    </xf>
    <xf numFmtId="0" fontId="2" fillId="10" borderId="23" xfId="0" applyFont="1" applyFill="1" applyBorder="1" applyAlignment="1" applyProtection="1">
      <alignment horizontal="center"/>
    </xf>
    <xf numFmtId="2" fontId="9" fillId="10" borderId="24" xfId="0" applyNumberFormat="1" applyFont="1" applyFill="1" applyBorder="1" applyAlignment="1" applyProtection="1">
      <alignment horizontal="center"/>
    </xf>
    <xf numFmtId="0" fontId="2" fillId="10" borderId="27" xfId="0" applyFont="1" applyFill="1" applyBorder="1" applyProtection="1"/>
    <xf numFmtId="2" fontId="9" fillId="10" borderId="8" xfId="0" applyNumberFormat="1" applyFont="1" applyFill="1" applyBorder="1" applyAlignment="1" applyProtection="1">
      <alignment horizontal="center"/>
    </xf>
    <xf numFmtId="0" fontId="2" fillId="10" borderId="23" xfId="0" applyFont="1" applyFill="1" applyBorder="1" applyProtection="1"/>
    <xf numFmtId="2" fontId="0" fillId="0" borderId="29" xfId="0" applyNumberFormat="1" applyFill="1" applyBorder="1" applyAlignment="1" applyProtection="1">
      <alignment horizontal="center"/>
    </xf>
    <xf numFmtId="2" fontId="0" fillId="0" borderId="5" xfId="0" applyNumberFormat="1" applyFill="1" applyBorder="1" applyAlignment="1" applyProtection="1">
      <alignment horizontal="center"/>
    </xf>
    <xf numFmtId="2" fontId="6" fillId="0" borderId="62" xfId="0" applyNumberFormat="1" applyFont="1" applyFill="1" applyBorder="1" applyAlignment="1">
      <alignment horizontal="center"/>
    </xf>
    <xf numFmtId="0" fontId="6" fillId="0" borderId="62" xfId="0" applyFont="1" applyFill="1" applyBorder="1" applyAlignment="1">
      <alignment horizontal="right"/>
    </xf>
    <xf numFmtId="166" fontId="6" fillId="0" borderId="51" xfId="0" applyNumberFormat="1" applyFont="1" applyFill="1" applyBorder="1" applyAlignment="1">
      <alignment horizontal="left"/>
    </xf>
    <xf numFmtId="166" fontId="6" fillId="0" borderId="48" xfId="0" applyNumberFormat="1" applyFont="1" applyFill="1" applyBorder="1" applyAlignment="1">
      <alignment horizontal="right"/>
    </xf>
    <xf numFmtId="49" fontId="6" fillId="0" borderId="31" xfId="0" applyNumberFormat="1" applyFont="1" applyFill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60" xfId="0" applyNumberFormat="1" applyFont="1" applyBorder="1" applyAlignment="1">
      <alignment horizontal="center"/>
    </xf>
    <xf numFmtId="14" fontId="6" fillId="0" borderId="20" xfId="0" applyNumberFormat="1" applyFont="1" applyBorder="1" applyAlignment="1">
      <alignment horizontal="center"/>
    </xf>
    <xf numFmtId="14" fontId="6" fillId="0" borderId="24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" fontId="7" fillId="0" borderId="56" xfId="1" applyNumberFormat="1" applyFont="1" applyFill="1" applyBorder="1" applyAlignment="1" applyProtection="1">
      <alignment horizontal="center"/>
    </xf>
    <xf numFmtId="1" fontId="7" fillId="0" borderId="56" xfId="1" applyNumberFormat="1" applyFont="1" applyFill="1" applyBorder="1" applyAlignment="1">
      <alignment horizontal="center"/>
    </xf>
    <xf numFmtId="1" fontId="7" fillId="0" borderId="59" xfId="1" applyNumberFormat="1" applyFont="1" applyFill="1" applyBorder="1" applyAlignment="1">
      <alignment horizontal="center"/>
    </xf>
    <xf numFmtId="14" fontId="6" fillId="0" borderId="24" xfId="0" applyNumberFormat="1" applyFont="1" applyBorder="1" applyAlignment="1" applyProtection="1">
      <alignment horizontal="center"/>
    </xf>
    <xf numFmtId="14" fontId="6" fillId="0" borderId="20" xfId="0" applyNumberFormat="1" applyFont="1" applyBorder="1" applyAlignment="1" applyProtection="1">
      <alignment horizontal="center"/>
    </xf>
    <xf numFmtId="166" fontId="7" fillId="0" borderId="5" xfId="1" applyNumberFormat="1" applyFont="1" applyFill="1" applyBorder="1" applyAlignment="1">
      <alignment horizontal="center"/>
    </xf>
    <xf numFmtId="166" fontId="6" fillId="0" borderId="5" xfId="0" applyNumberFormat="1" applyFont="1" applyBorder="1" applyAlignment="1">
      <alignment horizontal="center"/>
    </xf>
    <xf numFmtId="2" fontId="7" fillId="0" borderId="5" xfId="1" applyNumberFormat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0" fontId="6" fillId="0" borderId="58" xfId="0" applyFont="1" applyBorder="1" applyAlignment="1">
      <alignment horizontal="center"/>
    </xf>
    <xf numFmtId="164" fontId="7" fillId="0" borderId="56" xfId="1" applyNumberFormat="1" applyFont="1" applyFill="1" applyBorder="1" applyAlignment="1" applyProtection="1">
      <alignment horizontal="center"/>
    </xf>
    <xf numFmtId="164" fontId="7" fillId="0" borderId="5" xfId="1" applyNumberFormat="1" applyFont="1" applyFill="1" applyBorder="1" applyAlignment="1" applyProtection="1">
      <alignment horizontal="center"/>
    </xf>
    <xf numFmtId="1" fontId="7" fillId="0" borderId="5" xfId="1" applyNumberFormat="1" applyFont="1" applyFill="1" applyBorder="1" applyAlignment="1">
      <alignment horizontal="center"/>
    </xf>
    <xf numFmtId="1" fontId="7" fillId="0" borderId="58" xfId="1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7" fillId="0" borderId="55" xfId="1" applyNumberFormat="1" applyFont="1" applyFill="1" applyBorder="1" applyAlignment="1">
      <alignment horizontal="center"/>
    </xf>
    <xf numFmtId="1" fontId="7" fillId="0" borderId="57" xfId="1" applyNumberFormat="1" applyFont="1" applyFill="1" applyBorder="1" applyAlignment="1">
      <alignment horizontal="center"/>
    </xf>
    <xf numFmtId="1" fontId="7" fillId="0" borderId="5" xfId="1" applyNumberFormat="1" applyFont="1" applyFill="1" applyBorder="1" applyAlignment="1" applyProtection="1">
      <alignment horizontal="center"/>
    </xf>
    <xf numFmtId="1" fontId="4" fillId="0" borderId="5" xfId="1" applyNumberFormat="1" applyFont="1" applyFill="1" applyBorder="1" applyAlignment="1" applyProtection="1">
      <alignment horizontal="center"/>
    </xf>
    <xf numFmtId="1" fontId="7" fillId="0" borderId="55" xfId="1" applyNumberFormat="1" applyFont="1" applyFill="1" applyBorder="1" applyAlignment="1" applyProtection="1">
      <alignment horizontal="center"/>
    </xf>
    <xf numFmtId="14" fontId="6" fillId="0" borderId="24" xfId="0" applyNumberFormat="1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4" fontId="6" fillId="0" borderId="28" xfId="0" applyNumberFormat="1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 applyProtection="1">
      <alignment horizontal="center" vertical="center"/>
    </xf>
    <xf numFmtId="1" fontId="7" fillId="0" borderId="10" xfId="1" applyNumberFormat="1" applyFont="1" applyFill="1" applyBorder="1" applyAlignment="1" applyProtection="1">
      <alignment horizontal="center" vertical="center"/>
    </xf>
    <xf numFmtId="1" fontId="7" fillId="0" borderId="11" xfId="1" applyNumberFormat="1" applyFont="1" applyFill="1" applyBorder="1" applyAlignment="1" applyProtection="1">
      <alignment horizontal="center" vertical="center"/>
    </xf>
    <xf numFmtId="2" fontId="7" fillId="0" borderId="24" xfId="1" applyNumberFormat="1" applyFont="1" applyFill="1" applyBorder="1" applyAlignment="1">
      <alignment horizontal="center"/>
    </xf>
    <xf numFmtId="2" fontId="7" fillId="0" borderId="28" xfId="1" applyNumberFormat="1" applyFont="1" applyFill="1" applyBorder="1" applyAlignment="1">
      <alignment horizontal="center"/>
    </xf>
    <xf numFmtId="2" fontId="7" fillId="0" borderId="20" xfId="1" applyNumberFormat="1" applyFont="1" applyFill="1" applyBorder="1" applyAlignment="1">
      <alignment horizontal="center"/>
    </xf>
    <xf numFmtId="164" fontId="7" fillId="0" borderId="55" xfId="1" applyNumberFormat="1" applyFont="1" applyFill="1" applyBorder="1" applyAlignment="1" applyProtection="1">
      <alignment horizontal="center"/>
    </xf>
    <xf numFmtId="0" fontId="6" fillId="0" borderId="24" xfId="0" applyFont="1" applyBorder="1" applyAlignment="1" applyProtection="1">
      <alignment horizontal="center"/>
      <protection locked="0"/>
    </xf>
    <xf numFmtId="0" fontId="6" fillId="0" borderId="2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6" fontId="0" fillId="10" borderId="61" xfId="0" applyNumberFormat="1" applyFill="1" applyBorder="1" applyAlignment="1" applyProtection="1">
      <alignment horizontal="center" vertical="center" wrapText="1"/>
    </xf>
    <xf numFmtId="166" fontId="0" fillId="10" borderId="2" xfId="0" applyNumberFormat="1" applyFill="1" applyBorder="1" applyAlignment="1" applyProtection="1">
      <alignment wrapText="1"/>
    </xf>
    <xf numFmtId="166" fontId="0" fillId="10" borderId="4" xfId="0" applyNumberFormat="1" applyFill="1" applyBorder="1" applyAlignment="1" applyProtection="1">
      <alignment wrapText="1"/>
    </xf>
    <xf numFmtId="166" fontId="4" fillId="6" borderId="24" xfId="0" applyNumberFormat="1" applyFont="1" applyFill="1" applyBorder="1" applyAlignment="1" applyProtection="1">
      <alignment horizontal="center" vertical="center" wrapText="1"/>
    </xf>
    <xf numFmtId="166" fontId="4" fillId="6" borderId="20" xfId="0" applyNumberFormat="1" applyFont="1" applyFill="1" applyBorder="1" applyAlignment="1" applyProtection="1">
      <alignment horizontal="center" vertical="center" wrapText="1"/>
    </xf>
    <xf numFmtId="0" fontId="0" fillId="10" borderId="9" xfId="0" applyFill="1" applyBorder="1" applyAlignment="1" applyProtection="1">
      <alignment horizontal="center" vertical="center" wrapText="1"/>
    </xf>
    <xf numFmtId="0" fontId="0" fillId="10" borderId="11" xfId="0" applyFill="1" applyBorder="1" applyAlignment="1" applyProtection="1">
      <alignment horizontal="center" vertical="center" wrapText="1"/>
    </xf>
    <xf numFmtId="166" fontId="0" fillId="10" borderId="18" xfId="0" applyNumberFormat="1" applyFill="1" applyBorder="1" applyAlignment="1" applyProtection="1">
      <alignment horizontal="center" vertical="center" wrapText="1"/>
    </xf>
    <xf numFmtId="166" fontId="0" fillId="10" borderId="11" xfId="0" applyNumberFormat="1" applyFill="1" applyBorder="1" applyAlignment="1" applyProtection="1">
      <alignment horizontal="center" vertical="center" wrapText="1"/>
    </xf>
    <xf numFmtId="166" fontId="0" fillId="0" borderId="61" xfId="0" applyNumberFormat="1" applyFill="1" applyBorder="1" applyAlignment="1" applyProtection="1">
      <alignment horizontal="center" vertical="center" wrapText="1"/>
    </xf>
    <xf numFmtId="166" fontId="0" fillId="0" borderId="2" xfId="0" applyNumberFormat="1" applyBorder="1" applyAlignment="1" applyProtection="1">
      <alignment wrapText="1"/>
    </xf>
    <xf numFmtId="166" fontId="0" fillId="0" borderId="4" xfId="0" applyNumberFormat="1" applyBorder="1" applyAlignment="1" applyProtection="1">
      <alignment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66" fontId="0" fillId="0" borderId="18" xfId="0" applyNumberFormat="1" applyFill="1" applyBorder="1" applyAlignment="1" applyProtection="1">
      <alignment horizontal="center" vertical="center" wrapText="1"/>
    </xf>
    <xf numFmtId="166" fontId="0" fillId="0" borderId="11" xfId="0" applyNumberForma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/>
    </xf>
    <xf numFmtId="0" fontId="7" fillId="0" borderId="14" xfId="0" applyFont="1" applyBorder="1" applyAlignment="1" applyProtection="1">
      <alignment horizontal="center"/>
    </xf>
    <xf numFmtId="0" fontId="7" fillId="0" borderId="15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5" fillId="6" borderId="0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166" fontId="0" fillId="0" borderId="9" xfId="0" applyNumberFormat="1" applyBorder="1" applyAlignment="1" applyProtection="1">
      <alignment horizontal="center" vertical="center" wrapText="1"/>
    </xf>
    <xf numFmtId="166" fontId="0" fillId="0" borderId="11" xfId="0" applyNumberFormat="1" applyBorder="1" applyAlignment="1">
      <alignment horizontal="center" vertical="center" wrapText="1"/>
    </xf>
    <xf numFmtId="166" fontId="0" fillId="0" borderId="9" xfId="0" applyNumberFormat="1" applyFill="1" applyBorder="1" applyAlignment="1" applyProtection="1">
      <alignment horizontal="center" vertical="center" wrapText="1"/>
    </xf>
    <xf numFmtId="166" fontId="0" fillId="0" borderId="10" xfId="0" applyNumberFormat="1" applyBorder="1" applyAlignment="1">
      <alignment horizontal="center" vertical="center" wrapText="1"/>
    </xf>
    <xf numFmtId="166" fontId="4" fillId="6" borderId="24" xfId="0" applyNumberFormat="1" applyFont="1" applyFill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166" fontId="0" fillId="10" borderId="9" xfId="0" applyNumberFormat="1" applyFill="1" applyBorder="1" applyAlignment="1" applyProtection="1">
      <alignment horizontal="center" vertical="center" wrapText="1"/>
    </xf>
    <xf numFmtId="166" fontId="0" fillId="10" borderId="10" xfId="0" applyNumberForma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wrapText="1"/>
    </xf>
    <xf numFmtId="2" fontId="0" fillId="0" borderId="9" xfId="0" applyNumberFormat="1" applyBorder="1" applyAlignment="1" applyProtection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2" fontId="0" fillId="0" borderId="61" xfId="0" applyNumberFormat="1" applyFill="1" applyBorder="1" applyAlignment="1" applyProtection="1">
      <alignment horizontal="center" vertical="center" wrapText="1"/>
    </xf>
    <xf numFmtId="2" fontId="0" fillId="0" borderId="2" xfId="0" applyNumberFormat="1" applyBorder="1" applyAlignment="1" applyProtection="1">
      <alignment wrapText="1"/>
    </xf>
    <xf numFmtId="2" fontId="0" fillId="0" borderId="4" xfId="0" applyNumberFormat="1" applyBorder="1" applyAlignment="1" applyProtection="1">
      <alignment wrapText="1"/>
    </xf>
    <xf numFmtId="2" fontId="0" fillId="10" borderId="9" xfId="0" applyNumberFormat="1" applyFill="1" applyBorder="1" applyAlignment="1" applyProtection="1">
      <alignment horizontal="center" vertical="center" wrapText="1"/>
    </xf>
    <xf numFmtId="2" fontId="0" fillId="10" borderId="11" xfId="0" applyNumberFormat="1" applyFill="1" applyBorder="1" applyAlignment="1" applyProtection="1">
      <alignment horizontal="center" vertical="center" wrapText="1"/>
    </xf>
    <xf numFmtId="2" fontId="0" fillId="10" borderId="61" xfId="0" applyNumberFormat="1" applyFill="1" applyBorder="1" applyAlignment="1" applyProtection="1">
      <alignment horizontal="center" vertical="center" wrapText="1"/>
    </xf>
    <xf numFmtId="2" fontId="0" fillId="10" borderId="2" xfId="0" applyNumberFormat="1" applyFill="1" applyBorder="1" applyAlignment="1" applyProtection="1">
      <alignment wrapText="1"/>
    </xf>
    <xf numFmtId="2" fontId="0" fillId="10" borderId="4" xfId="0" applyNumberFormat="1" applyFill="1" applyBorder="1" applyAlignment="1" applyProtection="1">
      <alignment wrapText="1"/>
    </xf>
  </cellXfs>
  <cellStyles count="3">
    <cellStyle name="Normal" xfId="0" builtinId="0"/>
    <cellStyle name="Normal 2" xfId="2"/>
    <cellStyle name="Normal_REG04fin" xfId="1"/>
  </cellStyles>
  <dxfs count="61"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N-NITRATO</a:t>
            </a:r>
          </a:p>
        </c:rich>
      </c:tx>
      <c:layout>
        <c:manualLayout>
          <c:xMode val="edge"/>
          <c:yMode val="edge"/>
          <c:x val="0.3743390409532143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98E-2"/>
          <c:y val="0.26635574792765226"/>
          <c:w val="0.86375772951508989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5920111517474146E-2"/>
                  <c:y val="-0.2803742690579917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CL"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L"/>
                </a:p>
              </c:txPr>
            </c:trendlineLbl>
          </c:trendline>
          <c:xVal>
            <c:numRef>
              <c:f>'N-NITRITO+NITRATO'!$A$14:$A$18</c:f>
              <c:numCache>
                <c:formatCode>0.000</c:formatCode>
                <c:ptCount val="5"/>
              </c:numCache>
            </c:numRef>
          </c:xVal>
          <c:yVal>
            <c:numRef>
              <c:f>'N-NITRITO+NITRATO'!$B$14:$B$18</c:f>
              <c:numCache>
                <c:formatCode>0.000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76992"/>
        <c:axId val="119495680"/>
      </c:scatterChart>
      <c:valAx>
        <c:axId val="11947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N-nitrato</a:t>
                </a:r>
              </a:p>
            </c:rich>
          </c:tx>
          <c:layout>
            <c:manualLayout>
              <c:xMode val="edge"/>
              <c:yMode val="edge"/>
              <c:x val="0.47486828035384493"/>
              <c:y val="0.831777663306105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L"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9495680"/>
        <c:crosses val="autoZero"/>
        <c:crossBetween val="midCat"/>
      </c:valAx>
      <c:valAx>
        <c:axId val="119495680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6E-2"/>
              <c:y val="0.31775749993867597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L"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9476992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022" r="0.75000000000000022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N-AMONIACO</a:t>
            </a:r>
          </a:p>
        </c:rich>
      </c:tx>
      <c:layout>
        <c:manualLayout>
          <c:xMode val="edge"/>
          <c:yMode val="edge"/>
          <c:x val="0.37433904095321419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84E-2"/>
          <c:y val="0.26635574792765404"/>
          <c:w val="0.863757729515092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5920111517474146E-2"/>
                  <c:y val="-0.2803742690579940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L"/>
                </a:p>
              </c:txPr>
            </c:trendlineLbl>
          </c:trendline>
          <c:xVal>
            <c:numLit>
              <c:formatCode>General</c:formatCode>
              <c:ptCount val="5"/>
              <c:pt idx="0">
                <c:v>0.02</c:v>
              </c:pt>
              <c:pt idx="1">
                <c:v>0.06</c:v>
              </c:pt>
              <c:pt idx="2">
                <c:v>0.1</c:v>
              </c:pt>
              <c:pt idx="3">
                <c:v>0.5</c:v>
              </c:pt>
              <c:pt idx="4">
                <c:v>1</c:v>
              </c:pt>
            </c:numLit>
          </c:xVal>
          <c:yVal>
            <c:numLit>
              <c:formatCode>General</c:formatCode>
              <c:ptCount val="5"/>
              <c:pt idx="0">
                <c:v>8.0000000000000002E-3</c:v>
              </c:pt>
              <c:pt idx="1">
                <c:v>2.9000000000000001E-2</c:v>
              </c:pt>
              <c:pt idx="2">
                <c:v>4.8000000000000001E-2</c:v>
              </c:pt>
              <c:pt idx="3">
                <c:v>0.19</c:v>
              </c:pt>
              <c:pt idx="4">
                <c:v>0.40400000000000003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45472"/>
        <c:axId val="114347392"/>
      </c:scatterChart>
      <c:valAx>
        <c:axId val="11434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N-Amoníaco</a:t>
                </a:r>
              </a:p>
            </c:rich>
          </c:tx>
          <c:layout>
            <c:manualLayout>
              <c:xMode val="edge"/>
              <c:yMode val="edge"/>
              <c:x val="0.47486828035384465"/>
              <c:y val="0.831777663306105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4347392"/>
        <c:crosses val="autoZero"/>
        <c:crossBetween val="midCat"/>
      </c:valAx>
      <c:valAx>
        <c:axId val="114347392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0.31775749993867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4345472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233" r="0.75000000000000233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N-AMONIACAL</a:t>
            </a:r>
          </a:p>
        </c:rich>
      </c:tx>
      <c:layout>
        <c:manualLayout>
          <c:xMode val="edge"/>
          <c:yMode val="edge"/>
          <c:x val="0.37433904095321419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84E-2"/>
          <c:y val="0.26635574792765404"/>
          <c:w val="0.863757729515092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1484898799034338"/>
                  <c:y val="-0.24727164352547534"/>
                </c:manualLayout>
              </c:layout>
              <c:numFmt formatCode="General" sourceLinked="0"/>
            </c:trendlineLbl>
          </c:trendline>
          <c:xVal>
            <c:numRef>
              <c:f>'N-AMONIACAL '!$A$14:$A$18</c:f>
              <c:numCache>
                <c:formatCode>0.00</c:formatCode>
                <c:ptCount val="5"/>
              </c:numCache>
            </c:numRef>
          </c:xVal>
          <c:yVal>
            <c:numRef>
              <c:f>'N-AMONIACAL '!$B$14:$B$18</c:f>
              <c:numCache>
                <c:formatCode>0.000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385280"/>
        <c:axId val="114387200"/>
      </c:scatterChart>
      <c:valAx>
        <c:axId val="11438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N-NH3</a:t>
                </a:r>
              </a:p>
            </c:rich>
          </c:tx>
          <c:layout>
            <c:manualLayout>
              <c:xMode val="edge"/>
              <c:yMode val="edge"/>
              <c:x val="0.47486828035384465"/>
              <c:y val="0.8317776633061053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4387200"/>
        <c:crosses val="autoZero"/>
        <c:crossBetween val="midCat"/>
      </c:valAx>
      <c:valAx>
        <c:axId val="114387200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0.3177574999386758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4385280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233" r="0.750000000000002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jpe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18242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981075</xdr:colOff>
      <xdr:row>4</xdr:row>
      <xdr:rowOff>114300</xdr:rowOff>
    </xdr:to>
    <xdr:pic>
      <xdr:nvPicPr>
        <xdr:cNvPr id="182423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9048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762000</xdr:colOff>
      <xdr:row>4</xdr:row>
      <xdr:rowOff>114300</xdr:rowOff>
    </xdr:to>
    <xdr:pic>
      <xdr:nvPicPr>
        <xdr:cNvPr id="3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685800" cy="826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762000</xdr:colOff>
      <xdr:row>4</xdr:row>
      <xdr:rowOff>114300</xdr:rowOff>
    </xdr:to>
    <xdr:pic>
      <xdr:nvPicPr>
        <xdr:cNvPr id="5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685800" cy="826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BV51"/>
  <sheetViews>
    <sheetView showGridLines="0" tabSelected="1" view="pageBreakPreview" zoomScale="75" zoomScaleNormal="100" zoomScaleSheetLayoutView="75" workbookViewId="0">
      <selection activeCell="L12" sqref="L12"/>
    </sheetView>
  </sheetViews>
  <sheetFormatPr baseColWidth="10" defaultColWidth="11.42578125" defaultRowHeight="15" x14ac:dyDescent="0.2"/>
  <cols>
    <col min="1" max="1" width="13.28515625" style="208" customWidth="1"/>
    <col min="2" max="2" width="38.42578125" style="208" customWidth="1"/>
    <col min="3" max="3" width="13.42578125" style="283" customWidth="1"/>
    <col min="4" max="4" width="10.7109375" style="283" customWidth="1"/>
    <col min="5" max="5" width="15" style="283" customWidth="1"/>
    <col min="6" max="6" width="11.5703125" style="283" customWidth="1"/>
    <col min="7" max="7" width="23.140625" style="283" customWidth="1"/>
    <col min="8" max="8" width="16.7109375" style="283" customWidth="1"/>
    <col min="9" max="9" width="15.42578125" style="283" customWidth="1"/>
    <col min="10" max="10" width="13" style="283" customWidth="1"/>
    <col min="11" max="11" width="14.85546875" style="283" customWidth="1"/>
    <col min="12" max="12" width="16.7109375" style="283" customWidth="1"/>
    <col min="13" max="13" width="20.28515625" style="283" customWidth="1"/>
    <col min="14" max="14" width="15.42578125" style="283" customWidth="1"/>
    <col min="15" max="15" width="17.42578125" style="283" customWidth="1"/>
    <col min="16" max="16" width="8.28515625" style="208" customWidth="1"/>
    <col min="17" max="17" width="9.140625" style="283" customWidth="1"/>
    <col min="18" max="18" width="8.28515625" style="283" customWidth="1"/>
    <col min="19" max="19" width="12.42578125" style="283" customWidth="1"/>
    <col min="20" max="20" width="19.5703125" style="209" customWidth="1"/>
    <col min="21" max="21" width="11.7109375" style="210" hidden="1" customWidth="1"/>
    <col min="22" max="24" width="11.7109375" style="209" hidden="1" customWidth="1"/>
    <col min="25" max="25" width="11.7109375" style="210" hidden="1" customWidth="1"/>
    <col min="26" max="26" width="11.7109375" style="209" hidden="1" customWidth="1"/>
    <col min="27" max="27" width="11.7109375" style="210" hidden="1" customWidth="1"/>
    <col min="28" max="28" width="11.7109375" style="209" hidden="1" customWidth="1"/>
    <col min="29" max="30" width="13.28515625" style="209" hidden="1" customWidth="1"/>
    <col min="31" max="32" width="11.7109375" style="209" hidden="1" customWidth="1"/>
    <col min="33" max="33" width="11.7109375" style="208" customWidth="1"/>
    <col min="34" max="34" width="13.28515625" style="209" customWidth="1"/>
    <col min="35" max="35" width="11.7109375" style="208" customWidth="1"/>
    <col min="36" max="36" width="13.85546875" style="209" customWidth="1"/>
    <col min="37" max="37" width="11.7109375" style="209" customWidth="1"/>
    <col min="38" max="38" width="13.42578125" style="209" customWidth="1"/>
    <col min="39" max="39" width="13.85546875" style="210" customWidth="1"/>
    <col min="40" max="40" width="14.5703125" style="209" customWidth="1"/>
    <col min="41" max="41" width="11.7109375" style="210" customWidth="1"/>
    <col min="42" max="42" width="17.5703125" style="209" customWidth="1"/>
    <col min="43" max="43" width="7.5703125" style="208" customWidth="1"/>
    <col min="44" max="44" width="6.7109375" style="208" customWidth="1"/>
    <col min="45" max="45" width="8" style="208" customWidth="1"/>
    <col min="46" max="68" width="6.7109375" style="208" customWidth="1"/>
    <col min="69" max="69" width="7.28515625" style="208" customWidth="1"/>
    <col min="70" max="70" width="8.140625" style="208" customWidth="1"/>
    <col min="71" max="72" width="12" style="208" customWidth="1"/>
    <col min="73" max="75" width="11.42578125" style="208"/>
    <col min="76" max="76" width="10.140625" style="208" customWidth="1"/>
    <col min="77" max="77" width="51.85546875" style="208" customWidth="1"/>
    <col min="78" max="83" width="12" style="208" customWidth="1"/>
    <col min="84" max="91" width="15.7109375" style="208" customWidth="1"/>
    <col min="92" max="92" width="11.42578125" style="208"/>
    <col min="93" max="112" width="11.85546875" style="208" customWidth="1"/>
    <col min="113" max="16384" width="11.42578125" style="208"/>
  </cols>
  <sheetData>
    <row r="1" spans="1:74" s="2" customFormat="1" ht="17.25" customHeight="1" x14ac:dyDescent="0.25">
      <c r="A1" s="176"/>
      <c r="B1" s="176"/>
      <c r="C1" s="177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9"/>
      <c r="Q1" s="178"/>
      <c r="R1" s="178"/>
      <c r="S1" s="178"/>
      <c r="T1" s="180"/>
      <c r="U1" s="181"/>
      <c r="V1" s="180"/>
      <c r="W1" s="180"/>
      <c r="X1" s="180"/>
      <c r="Y1" s="182"/>
      <c r="Z1" s="183"/>
      <c r="AA1" s="181"/>
      <c r="AB1" s="180"/>
      <c r="AC1" s="180"/>
      <c r="AD1" s="180"/>
      <c r="AE1" s="180"/>
      <c r="AF1" s="180"/>
      <c r="AH1" s="183"/>
      <c r="AJ1" s="183"/>
      <c r="AK1" s="183"/>
      <c r="AL1" s="183"/>
      <c r="AM1" s="182"/>
      <c r="AN1" s="183"/>
      <c r="AO1" s="181"/>
      <c r="AP1" s="180"/>
      <c r="AQ1" s="184"/>
      <c r="AS1" s="184"/>
      <c r="AT1" s="184"/>
      <c r="AU1" s="184"/>
      <c r="AV1" s="184"/>
      <c r="AW1" s="184"/>
      <c r="BK1" s="184"/>
      <c r="BL1" s="184"/>
      <c r="BM1" s="184"/>
      <c r="BN1" s="184"/>
      <c r="BO1" s="184"/>
    </row>
    <row r="2" spans="1:74" s="2" customFormat="1" ht="17.25" customHeight="1" x14ac:dyDescent="0.25">
      <c r="A2" s="176"/>
      <c r="B2" s="176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6"/>
      <c r="Q2" s="185"/>
      <c r="R2" s="185"/>
      <c r="S2" s="185"/>
      <c r="T2" s="180"/>
      <c r="U2" s="181"/>
      <c r="V2" s="187"/>
      <c r="W2" s="187"/>
      <c r="X2" s="187"/>
      <c r="Y2" s="181"/>
      <c r="Z2" s="180"/>
      <c r="AA2" s="181"/>
      <c r="AB2" s="180"/>
      <c r="AC2" s="180"/>
      <c r="AD2" s="180"/>
      <c r="AE2" s="180"/>
      <c r="AF2" s="180"/>
      <c r="AG2" s="179"/>
      <c r="AH2" s="187"/>
      <c r="AI2" s="179"/>
      <c r="AJ2" s="187"/>
      <c r="AK2" s="187"/>
      <c r="AL2" s="187"/>
      <c r="AM2" s="188"/>
      <c r="AN2" s="187"/>
      <c r="AO2" s="188"/>
      <c r="AP2" s="187"/>
      <c r="AS2" s="184"/>
      <c r="AT2" s="184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89"/>
      <c r="BM2" s="189"/>
      <c r="BN2" s="189"/>
      <c r="BO2" s="189"/>
      <c r="BP2" s="189"/>
    </row>
    <row r="3" spans="1:74" s="2" customFormat="1" ht="17.25" customHeight="1" x14ac:dyDescent="0.25">
      <c r="A3" s="190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Q3" s="192"/>
      <c r="R3" s="192"/>
      <c r="S3" s="192"/>
      <c r="T3" s="194"/>
      <c r="U3" s="195"/>
      <c r="V3" s="196"/>
      <c r="W3" s="196"/>
      <c r="X3" s="196"/>
      <c r="Y3" s="182"/>
      <c r="Z3" s="183"/>
      <c r="AA3" s="195"/>
      <c r="AB3" s="196"/>
      <c r="AC3" s="196"/>
      <c r="AD3" s="196"/>
      <c r="AE3" s="196"/>
      <c r="AF3" s="196"/>
      <c r="AG3" s="197"/>
      <c r="AH3" s="196"/>
      <c r="AI3" s="197"/>
      <c r="AJ3" s="196"/>
      <c r="AK3" s="196"/>
      <c r="AL3" s="196"/>
      <c r="AM3" s="198"/>
      <c r="AN3" s="196"/>
      <c r="AO3" s="198"/>
      <c r="AP3" s="196"/>
      <c r="AQ3" s="199"/>
      <c r="AS3" s="200"/>
      <c r="AT3" s="199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9"/>
      <c r="BM3" s="197"/>
      <c r="BN3" s="197"/>
      <c r="BO3" s="197"/>
      <c r="BP3" s="197"/>
    </row>
    <row r="4" spans="1:74" s="2" customFormat="1" ht="17.25" customHeight="1" x14ac:dyDescent="0.25">
      <c r="A4" s="201"/>
      <c r="B4" s="191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85"/>
      <c r="R4" s="185"/>
      <c r="S4" s="185"/>
      <c r="T4" s="202"/>
      <c r="U4" s="195"/>
      <c r="V4" s="196"/>
      <c r="W4" s="196"/>
      <c r="X4" s="196"/>
      <c r="Y4" s="195"/>
      <c r="Z4" s="202"/>
      <c r="AA4" s="195"/>
      <c r="AB4" s="196"/>
      <c r="AC4" s="196"/>
      <c r="AD4" s="196"/>
      <c r="AE4" s="196"/>
      <c r="AF4" s="196"/>
      <c r="AG4" s="197"/>
      <c r="AH4" s="196"/>
      <c r="AI4" s="197"/>
      <c r="AJ4" s="196"/>
      <c r="AK4" s="196"/>
      <c r="AL4" s="196"/>
      <c r="AM4" s="198"/>
      <c r="AN4" s="196"/>
      <c r="AO4" s="198"/>
      <c r="AP4" s="196"/>
      <c r="AS4" s="200"/>
      <c r="AT4" s="199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203"/>
      <c r="BM4" s="203"/>
      <c r="BN4" s="203"/>
      <c r="BO4" s="203"/>
      <c r="BP4" s="203"/>
    </row>
    <row r="5" spans="1:74" s="2" customFormat="1" ht="17.25" customHeight="1" x14ac:dyDescent="0.25">
      <c r="A5" s="201"/>
      <c r="B5" s="191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6"/>
      <c r="Q5" s="185"/>
      <c r="R5" s="185"/>
      <c r="S5" s="185"/>
      <c r="T5" s="204"/>
      <c r="U5" s="195"/>
      <c r="V5" s="196"/>
      <c r="W5" s="196"/>
      <c r="X5" s="196"/>
      <c r="Y5" s="195"/>
      <c r="Z5" s="202"/>
      <c r="AA5" s="195"/>
      <c r="AB5" s="196"/>
      <c r="AC5" s="196"/>
      <c r="AD5" s="196"/>
      <c r="AE5" s="196"/>
      <c r="AF5" s="196"/>
      <c r="AG5" s="197"/>
      <c r="AH5" s="196"/>
      <c r="AI5" s="197"/>
      <c r="AJ5" s="196"/>
      <c r="AK5" s="196"/>
      <c r="AL5" s="196"/>
      <c r="AM5" s="198"/>
      <c r="AN5" s="196"/>
      <c r="AO5" s="198"/>
      <c r="AP5" s="196"/>
      <c r="AQ5" s="203"/>
      <c r="AS5" s="200"/>
      <c r="AT5" s="199"/>
      <c r="AU5" s="200"/>
      <c r="AV5" s="200"/>
      <c r="AW5" s="200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203"/>
      <c r="BM5" s="203"/>
      <c r="BN5" s="203"/>
      <c r="BO5" s="203"/>
      <c r="BP5" s="203"/>
    </row>
    <row r="6" spans="1:74" s="2" customFormat="1" ht="17.25" customHeight="1" x14ac:dyDescent="0.25">
      <c r="A6" s="3"/>
      <c r="B6" s="4"/>
      <c r="C6" s="205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7"/>
      <c r="Q6" s="206"/>
      <c r="R6" s="206"/>
      <c r="S6" s="206"/>
      <c r="T6" s="196"/>
      <c r="U6" s="195"/>
      <c r="V6" s="196"/>
      <c r="W6" s="196"/>
      <c r="X6" s="196"/>
      <c r="Y6" s="182"/>
      <c r="Z6" s="183"/>
      <c r="AA6" s="195"/>
      <c r="AB6" s="196"/>
      <c r="AC6" s="196"/>
      <c r="AD6" s="196"/>
      <c r="AE6" s="196"/>
      <c r="AF6" s="196"/>
      <c r="AH6" s="183"/>
      <c r="AJ6" s="183"/>
      <c r="AK6" s="183"/>
      <c r="AL6" s="183"/>
      <c r="AM6" s="182"/>
      <c r="AN6" s="183"/>
      <c r="AO6" s="195"/>
      <c r="AP6" s="196"/>
      <c r="AQ6" s="199"/>
      <c r="AS6" s="200"/>
      <c r="AT6" s="199"/>
      <c r="AU6" s="200"/>
      <c r="AV6" s="199"/>
      <c r="AW6" s="200"/>
      <c r="BK6" s="200"/>
      <c r="BL6" s="199"/>
      <c r="BM6" s="200"/>
      <c r="BN6" s="199"/>
      <c r="BO6" s="200"/>
    </row>
    <row r="7" spans="1:74" s="2" customFormat="1" ht="17.25" customHeight="1" x14ac:dyDescent="0.2"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6"/>
      <c r="Q7" s="177"/>
      <c r="R7" s="177"/>
      <c r="S7" s="177"/>
      <c r="T7" s="183"/>
      <c r="U7" s="182"/>
      <c r="V7" s="183"/>
      <c r="W7" s="183"/>
      <c r="X7" s="183"/>
      <c r="Y7" s="182"/>
      <c r="Z7" s="183"/>
      <c r="AA7" s="182"/>
      <c r="AB7" s="183"/>
      <c r="AC7" s="183"/>
      <c r="AD7" s="183"/>
      <c r="AE7" s="183"/>
      <c r="AF7" s="183"/>
      <c r="AH7" s="183"/>
      <c r="AJ7" s="183"/>
      <c r="AK7" s="183"/>
      <c r="AL7" s="183"/>
      <c r="AM7" s="182"/>
      <c r="AN7" s="183"/>
      <c r="AO7" s="182"/>
      <c r="AP7" s="183"/>
    </row>
    <row r="8" spans="1:74" ht="17.25" customHeight="1" thickBot="1" x14ac:dyDescent="0.25">
      <c r="B8" s="2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83"/>
      <c r="U8" s="182"/>
      <c r="V8" s="183"/>
      <c r="W8" s="183"/>
      <c r="X8" s="183"/>
      <c r="Y8" s="182"/>
      <c r="Z8" s="183"/>
      <c r="AA8" s="182"/>
      <c r="AB8" s="183"/>
      <c r="AC8" s="183"/>
      <c r="AD8" s="183"/>
      <c r="AE8" s="183"/>
      <c r="AF8" s="183"/>
      <c r="AG8" s="2"/>
      <c r="AH8" s="183"/>
      <c r="AI8" s="2"/>
      <c r="AJ8" s="183"/>
      <c r="AK8" s="183"/>
      <c r="AL8" s="183"/>
      <c r="AM8" s="182"/>
      <c r="AN8" s="183"/>
      <c r="AO8" s="182"/>
      <c r="AP8" s="183"/>
      <c r="AQ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74" ht="20.100000000000001" customHeight="1" thickBot="1" x14ac:dyDescent="0.3">
      <c r="A9" s="1" t="s">
        <v>24</v>
      </c>
      <c r="B9" s="2"/>
      <c r="C9" s="371" t="s">
        <v>153</v>
      </c>
      <c r="D9" s="358"/>
      <c r="E9" s="359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" t="s">
        <v>11</v>
      </c>
      <c r="U9" s="182"/>
      <c r="V9" s="183"/>
      <c r="AB9" s="183"/>
      <c r="AC9" s="183"/>
      <c r="AD9" s="183"/>
      <c r="AE9" s="183"/>
      <c r="AF9" s="183"/>
      <c r="AI9" s="372" t="str">
        <f>C9</f>
        <v>149/16</v>
      </c>
      <c r="AJ9" s="373"/>
      <c r="AK9" s="334"/>
      <c r="AL9" s="183"/>
      <c r="AN9" s="183"/>
      <c r="AQ9" s="1" t="s">
        <v>11</v>
      </c>
      <c r="AR9" s="1"/>
      <c r="AS9" s="1"/>
      <c r="AT9" s="2"/>
      <c r="AU9" s="2"/>
      <c r="AV9" s="372" t="str">
        <f>C9</f>
        <v>149/16</v>
      </c>
      <c r="AW9" s="373"/>
      <c r="AX9" s="373"/>
      <c r="AY9" s="373"/>
      <c r="AZ9" s="334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74" ht="20.100000000000001" customHeight="1" thickBot="1" x14ac:dyDescent="0.3">
      <c r="A10" s="3" t="s">
        <v>2</v>
      </c>
      <c r="B10" s="3"/>
      <c r="C10" s="371" t="s">
        <v>154</v>
      </c>
      <c r="D10" s="358"/>
      <c r="E10" s="359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211"/>
      <c r="Q10" s="212"/>
      <c r="R10" s="212"/>
      <c r="S10" s="212"/>
      <c r="T10" s="3" t="s">
        <v>2</v>
      </c>
      <c r="AB10" s="213"/>
      <c r="AC10" s="213"/>
      <c r="AD10" s="213"/>
      <c r="AE10" s="213"/>
      <c r="AF10" s="213"/>
      <c r="AI10" s="372" t="str">
        <f>C10</f>
        <v>LAGO</v>
      </c>
      <c r="AJ10" s="373"/>
      <c r="AK10" s="334"/>
      <c r="AN10" s="183"/>
      <c r="AQ10" s="3" t="s">
        <v>2</v>
      </c>
      <c r="AR10" s="3"/>
      <c r="AS10" s="3"/>
      <c r="AV10" s="372" t="str">
        <f>C10</f>
        <v>LAGO</v>
      </c>
      <c r="AW10" s="373"/>
      <c r="AX10" s="373"/>
      <c r="AY10" s="373"/>
      <c r="AZ10" s="334"/>
    </row>
    <row r="11" spans="1:74" ht="20.100000000000001" customHeight="1" thickBot="1" x14ac:dyDescent="0.3">
      <c r="A11" s="3" t="s">
        <v>3</v>
      </c>
      <c r="B11" s="3"/>
      <c r="C11" s="371" t="s">
        <v>155</v>
      </c>
      <c r="D11" s="358"/>
      <c r="E11" s="359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211"/>
      <c r="Q11" s="212"/>
      <c r="R11" s="212"/>
      <c r="S11" s="212"/>
      <c r="T11" s="3" t="s">
        <v>3</v>
      </c>
      <c r="AB11" s="213"/>
      <c r="AC11" s="213"/>
      <c r="AD11" s="213"/>
      <c r="AE11" s="213"/>
      <c r="AF11" s="213"/>
      <c r="AI11" s="372" t="str">
        <f>C11</f>
        <v>LAGO LLANQUIHUE</v>
      </c>
      <c r="AJ11" s="373"/>
      <c r="AK11" s="334"/>
      <c r="AN11" s="183"/>
      <c r="AQ11" s="3" t="s">
        <v>3</v>
      </c>
      <c r="AR11" s="3"/>
      <c r="AS11" s="3"/>
      <c r="AV11" s="372" t="str">
        <f>C11</f>
        <v>LAGO LLANQUIHUE</v>
      </c>
      <c r="AW11" s="373"/>
      <c r="AX11" s="373"/>
      <c r="AY11" s="373"/>
      <c r="AZ11" s="334"/>
    </row>
    <row r="12" spans="1:74" ht="20.100000000000001" customHeight="1" thickBot="1" x14ac:dyDescent="0.3">
      <c r="A12" s="4" t="s">
        <v>4</v>
      </c>
      <c r="B12" s="4"/>
      <c r="C12" s="357">
        <v>42592</v>
      </c>
      <c r="D12" s="358"/>
      <c r="E12" s="359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214"/>
      <c r="Q12" s="215"/>
      <c r="R12" s="215"/>
      <c r="S12" s="215"/>
      <c r="T12" s="4" t="s">
        <v>4</v>
      </c>
      <c r="AB12" s="216"/>
      <c r="AC12" s="216"/>
      <c r="AD12" s="216"/>
      <c r="AE12" s="216"/>
      <c r="AF12" s="216"/>
      <c r="AI12" s="333">
        <f>C12</f>
        <v>42592</v>
      </c>
      <c r="AJ12" s="360"/>
      <c r="AK12" s="332"/>
      <c r="AN12" s="217"/>
      <c r="AQ12" s="4" t="s">
        <v>4</v>
      </c>
      <c r="AR12" s="4"/>
      <c r="AS12" s="4"/>
      <c r="AV12" s="333">
        <f>C12</f>
        <v>42592</v>
      </c>
      <c r="AW12" s="360"/>
      <c r="AX12" s="360"/>
      <c r="AY12" s="360"/>
      <c r="AZ12" s="332"/>
    </row>
    <row r="13" spans="1:74" ht="20.100000000000001" customHeight="1" thickBot="1" x14ac:dyDescent="0.3">
      <c r="A13" s="4" t="s">
        <v>90</v>
      </c>
      <c r="B13" s="4"/>
      <c r="C13" s="357">
        <v>42625</v>
      </c>
      <c r="D13" s="358"/>
      <c r="E13" s="359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214"/>
      <c r="Q13" s="215"/>
      <c r="R13" s="215"/>
      <c r="S13" s="215"/>
      <c r="T13" s="4" t="s">
        <v>90</v>
      </c>
      <c r="AB13" s="216"/>
      <c r="AC13" s="216"/>
      <c r="AD13" s="216"/>
      <c r="AE13" s="216"/>
      <c r="AF13" s="216"/>
      <c r="AI13" s="333">
        <f>C13</f>
        <v>42625</v>
      </c>
      <c r="AJ13" s="360"/>
      <c r="AK13" s="332"/>
      <c r="AN13" s="217"/>
      <c r="AQ13" s="4" t="s">
        <v>90</v>
      </c>
      <c r="AR13" s="4"/>
      <c r="AS13" s="4"/>
      <c r="AV13" s="333">
        <f>C13</f>
        <v>42625</v>
      </c>
      <c r="AW13" s="360"/>
      <c r="AX13" s="360"/>
      <c r="AY13" s="360"/>
      <c r="AZ13" s="332"/>
    </row>
    <row r="14" spans="1:74" ht="16.5" thickBot="1" x14ac:dyDescent="0.3">
      <c r="B14" s="4"/>
      <c r="C14" s="218"/>
      <c r="D14" s="219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14"/>
      <c r="Q14" s="215"/>
      <c r="R14" s="215"/>
      <c r="S14" s="215"/>
      <c r="T14" s="216"/>
      <c r="Y14" s="221"/>
      <c r="Z14" s="216"/>
      <c r="AA14" s="221"/>
      <c r="AB14" s="216"/>
      <c r="AC14" s="216"/>
      <c r="AD14" s="216"/>
      <c r="AE14" s="216"/>
      <c r="AF14" s="216"/>
    </row>
    <row r="15" spans="1:74" ht="21.75" customHeight="1" thickBot="1" x14ac:dyDescent="0.4">
      <c r="A15" s="361" t="s">
        <v>94</v>
      </c>
      <c r="B15" s="364" t="s">
        <v>57</v>
      </c>
      <c r="C15" s="367" t="s">
        <v>28</v>
      </c>
      <c r="D15" s="368"/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9"/>
      <c r="T15" s="222" t="s">
        <v>102</v>
      </c>
      <c r="U15" s="352" t="s">
        <v>119</v>
      </c>
      <c r="V15" s="352"/>
      <c r="W15" s="370" t="s">
        <v>133</v>
      </c>
      <c r="X15" s="370"/>
      <c r="Y15" s="370" t="s">
        <v>134</v>
      </c>
      <c r="Z15" s="370"/>
      <c r="AA15" s="370" t="s">
        <v>127</v>
      </c>
      <c r="AB15" s="370"/>
      <c r="AC15" s="356" t="s">
        <v>135</v>
      </c>
      <c r="AD15" s="356"/>
      <c r="AE15" s="356" t="s">
        <v>136</v>
      </c>
      <c r="AF15" s="356"/>
      <c r="AG15" s="356" t="s">
        <v>110</v>
      </c>
      <c r="AH15" s="356"/>
      <c r="AI15" s="356" t="s">
        <v>56</v>
      </c>
      <c r="AJ15" s="356"/>
      <c r="AK15" s="356" t="s">
        <v>128</v>
      </c>
      <c r="AL15" s="356"/>
      <c r="AM15" s="352" t="s">
        <v>148</v>
      </c>
      <c r="AN15" s="352"/>
      <c r="AO15" s="352" t="s">
        <v>55</v>
      </c>
      <c r="AP15" s="353"/>
    </row>
    <row r="16" spans="1:74" ht="21.95" customHeight="1" x14ac:dyDescent="0.25">
      <c r="A16" s="362"/>
      <c r="B16" s="365"/>
      <c r="C16" s="223" t="s">
        <v>52</v>
      </c>
      <c r="D16" s="224" t="s">
        <v>54</v>
      </c>
      <c r="E16" s="225" t="s">
        <v>0</v>
      </c>
      <c r="F16" s="225" t="s">
        <v>38</v>
      </c>
      <c r="G16" s="225" t="s">
        <v>40</v>
      </c>
      <c r="H16" s="225" t="s">
        <v>43</v>
      </c>
      <c r="I16" s="225" t="s">
        <v>99</v>
      </c>
      <c r="J16" s="225" t="s">
        <v>46</v>
      </c>
      <c r="K16" s="225" t="s">
        <v>58</v>
      </c>
      <c r="L16" s="225" t="s">
        <v>47</v>
      </c>
      <c r="M16" s="225" t="s">
        <v>117</v>
      </c>
      <c r="N16" s="225" t="s">
        <v>97</v>
      </c>
      <c r="O16" s="226" t="s">
        <v>107</v>
      </c>
      <c r="P16" s="225" t="s">
        <v>1</v>
      </c>
      <c r="Q16" s="227" t="s">
        <v>48</v>
      </c>
      <c r="R16" s="226" t="s">
        <v>48</v>
      </c>
      <c r="S16" s="228" t="s">
        <v>50</v>
      </c>
      <c r="T16" s="229" t="s">
        <v>104</v>
      </c>
      <c r="U16" s="344" t="s">
        <v>114</v>
      </c>
      <c r="V16" s="344"/>
      <c r="W16" s="344" t="s">
        <v>129</v>
      </c>
      <c r="X16" s="344"/>
      <c r="Y16" s="344" t="s">
        <v>130</v>
      </c>
      <c r="Z16" s="344"/>
      <c r="AA16" s="344" t="s">
        <v>142</v>
      </c>
      <c r="AB16" s="344"/>
      <c r="AC16" s="344" t="s">
        <v>137</v>
      </c>
      <c r="AD16" s="344"/>
      <c r="AE16" s="344" t="s">
        <v>92</v>
      </c>
      <c r="AF16" s="344"/>
      <c r="AG16" s="354" t="s">
        <v>147</v>
      </c>
      <c r="AH16" s="355"/>
      <c r="AI16" s="344" t="s">
        <v>111</v>
      </c>
      <c r="AJ16" s="344"/>
      <c r="AK16" s="344" t="s">
        <v>140</v>
      </c>
      <c r="AL16" s="344"/>
      <c r="AM16" s="347" t="s">
        <v>112</v>
      </c>
      <c r="AN16" s="347"/>
      <c r="AO16" s="348" t="s">
        <v>152</v>
      </c>
      <c r="AP16" s="349"/>
      <c r="AQ16" s="230" t="s">
        <v>18</v>
      </c>
      <c r="AR16" s="231"/>
      <c r="AS16" s="231"/>
      <c r="AT16" s="231"/>
      <c r="AU16" s="231"/>
      <c r="AV16" s="231"/>
      <c r="AW16" s="231"/>
      <c r="AX16" s="231"/>
      <c r="AY16" s="231"/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1"/>
      <c r="BN16" s="231"/>
      <c r="BO16" s="231"/>
      <c r="BP16" s="231"/>
      <c r="BQ16" s="231"/>
      <c r="BR16" s="231"/>
      <c r="BS16" s="231"/>
      <c r="BT16" s="231"/>
      <c r="BU16" s="232"/>
      <c r="BV16" s="2"/>
    </row>
    <row r="17" spans="1:74" ht="21.95" customHeight="1" x14ac:dyDescent="0.25">
      <c r="A17" s="362"/>
      <c r="B17" s="365"/>
      <c r="C17" s="233" t="s">
        <v>53</v>
      </c>
      <c r="D17" s="234" t="s">
        <v>53</v>
      </c>
      <c r="E17" s="235" t="s">
        <v>42</v>
      </c>
      <c r="F17" s="235" t="s">
        <v>39</v>
      </c>
      <c r="G17" s="235" t="s">
        <v>41</v>
      </c>
      <c r="H17" s="235" t="s">
        <v>44</v>
      </c>
      <c r="I17" s="235" t="s">
        <v>45</v>
      </c>
      <c r="J17" s="235" t="s">
        <v>103</v>
      </c>
      <c r="K17" s="235" t="s">
        <v>98</v>
      </c>
      <c r="L17" s="235" t="s">
        <v>95</v>
      </c>
      <c r="M17" s="235" t="s">
        <v>118</v>
      </c>
      <c r="N17" s="235" t="s">
        <v>96</v>
      </c>
      <c r="O17" s="236" t="s">
        <v>108</v>
      </c>
      <c r="P17" s="235" t="s">
        <v>115</v>
      </c>
      <c r="Q17" s="237" t="s">
        <v>49</v>
      </c>
      <c r="R17" s="236" t="s">
        <v>116</v>
      </c>
      <c r="S17" s="238" t="s">
        <v>51</v>
      </c>
      <c r="T17" s="229" t="s">
        <v>93</v>
      </c>
      <c r="U17" s="340" t="s">
        <v>109</v>
      </c>
      <c r="V17" s="341"/>
      <c r="W17" s="344" t="s">
        <v>131</v>
      </c>
      <c r="X17" s="350"/>
      <c r="Y17" s="340" t="s">
        <v>132</v>
      </c>
      <c r="Z17" s="341"/>
      <c r="AA17" s="342" t="s">
        <v>139</v>
      </c>
      <c r="AB17" s="343"/>
      <c r="AC17" s="342" t="s">
        <v>132</v>
      </c>
      <c r="AD17" s="343"/>
      <c r="AE17" s="342" t="s">
        <v>109</v>
      </c>
      <c r="AF17" s="343"/>
      <c r="AG17" s="344" t="s">
        <v>150</v>
      </c>
      <c r="AH17" s="351"/>
      <c r="AI17" s="340" t="s">
        <v>131</v>
      </c>
      <c r="AJ17" s="341"/>
      <c r="AK17" s="340" t="s">
        <v>131</v>
      </c>
      <c r="AL17" s="341"/>
      <c r="AM17" s="342" t="s">
        <v>100</v>
      </c>
      <c r="AN17" s="343"/>
      <c r="AO17" s="344" t="s">
        <v>101</v>
      </c>
      <c r="AP17" s="345"/>
      <c r="AQ17" s="240"/>
      <c r="AR17" s="2"/>
      <c r="AS17" s="174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41"/>
      <c r="BV17" s="2"/>
    </row>
    <row r="18" spans="1:74" ht="21.75" customHeight="1" thickBot="1" x14ac:dyDescent="0.3">
      <c r="A18" s="363"/>
      <c r="B18" s="366"/>
      <c r="C18" s="242"/>
      <c r="D18" s="243"/>
      <c r="E18" s="244"/>
      <c r="F18" s="244"/>
      <c r="G18" s="244"/>
      <c r="H18" s="244"/>
      <c r="I18" s="244"/>
      <c r="J18" s="244" t="s">
        <v>125</v>
      </c>
      <c r="K18" s="244"/>
      <c r="L18" s="244"/>
      <c r="M18" s="244"/>
      <c r="N18" s="244"/>
      <c r="O18" s="245"/>
      <c r="P18" s="244"/>
      <c r="Q18" s="246"/>
      <c r="R18" s="245"/>
      <c r="S18" s="247"/>
      <c r="T18" s="248" t="s">
        <v>94</v>
      </c>
      <c r="U18" s="346"/>
      <c r="V18" s="346"/>
      <c r="W18" s="346"/>
      <c r="X18" s="346"/>
      <c r="Y18" s="346"/>
      <c r="Z18" s="346"/>
      <c r="AA18" s="346"/>
      <c r="AB18" s="346"/>
      <c r="AC18" s="346"/>
      <c r="AD18" s="346"/>
      <c r="AE18" s="346"/>
      <c r="AF18" s="346"/>
      <c r="AG18" s="335"/>
      <c r="AH18" s="335"/>
      <c r="AI18" s="335"/>
      <c r="AJ18" s="335"/>
      <c r="AK18" s="335"/>
      <c r="AL18" s="335"/>
      <c r="AM18" s="336"/>
      <c r="AN18" s="336"/>
      <c r="AO18" s="336"/>
      <c r="AP18" s="337"/>
      <c r="AQ18" s="249"/>
      <c r="AR18" s="2"/>
      <c r="AS18" s="174" t="s">
        <v>89</v>
      </c>
      <c r="AT18" s="2" t="s">
        <v>172</v>
      </c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41"/>
      <c r="BV18" s="2"/>
    </row>
    <row r="19" spans="1:74" ht="21.75" customHeight="1" x14ac:dyDescent="0.2">
      <c r="A19" s="292">
        <v>1</v>
      </c>
      <c r="B19" s="293" t="s">
        <v>156</v>
      </c>
      <c r="C19" s="250">
        <v>42591</v>
      </c>
      <c r="D19" s="251">
        <v>0.41736111111111113</v>
      </c>
      <c r="E19" s="252">
        <v>13.4</v>
      </c>
      <c r="F19" s="252">
        <v>68.5</v>
      </c>
      <c r="G19" s="253">
        <v>1016</v>
      </c>
      <c r="H19" s="252">
        <v>0</v>
      </c>
      <c r="I19" s="252" t="s">
        <v>159</v>
      </c>
      <c r="J19" s="328" t="s">
        <v>160</v>
      </c>
      <c r="K19" s="252">
        <v>181</v>
      </c>
      <c r="L19" s="254">
        <v>21.4</v>
      </c>
      <c r="M19" s="252" t="s">
        <v>161</v>
      </c>
      <c r="N19" s="255">
        <v>11.53</v>
      </c>
      <c r="O19" s="252">
        <v>78.900000000000006</v>
      </c>
      <c r="P19" s="256">
        <v>8.01</v>
      </c>
      <c r="Q19" s="255">
        <v>10.199999999999999</v>
      </c>
      <c r="R19" s="252">
        <v>99.5</v>
      </c>
      <c r="S19" s="252" t="s">
        <v>89</v>
      </c>
      <c r="T19" s="257">
        <v>1</v>
      </c>
      <c r="U19" s="258" t="e">
        <v>#DIV/0!</v>
      </c>
      <c r="V19" s="295" t="e">
        <v>#DIV/0!</v>
      </c>
      <c r="W19" s="259"/>
      <c r="X19" s="260"/>
      <c r="Y19" s="258"/>
      <c r="Z19" s="261"/>
      <c r="AA19" s="262" t="e">
        <v>#DIV/0!</v>
      </c>
      <c r="AB19" s="263" t="e">
        <v>#DIV/0!</v>
      </c>
      <c r="AC19" s="264"/>
      <c r="AD19" s="263"/>
      <c r="AE19" s="264"/>
      <c r="AF19" s="265"/>
      <c r="AG19" s="258"/>
      <c r="AH19" s="260">
        <v>0.7046</v>
      </c>
      <c r="AI19" s="262" t="s">
        <v>175</v>
      </c>
      <c r="AJ19" s="326">
        <v>7.5693581780538364E-3</v>
      </c>
      <c r="AK19" s="258" t="s">
        <v>176</v>
      </c>
      <c r="AL19" s="261">
        <v>5.7832107160239767E-3</v>
      </c>
      <c r="AM19" s="258" t="s">
        <v>177</v>
      </c>
      <c r="AN19" s="172">
        <v>1</v>
      </c>
      <c r="AO19" s="258" t="s">
        <v>177</v>
      </c>
      <c r="AP19" s="266">
        <v>1</v>
      </c>
      <c r="AQ19" s="267"/>
      <c r="AR19" s="2"/>
      <c r="AS19" s="175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41"/>
    </row>
    <row r="20" spans="1:74" ht="21.95" customHeight="1" x14ac:dyDescent="0.2">
      <c r="A20" s="292">
        <v>3</v>
      </c>
      <c r="B20" s="293" t="s">
        <v>157</v>
      </c>
      <c r="C20" s="250">
        <v>42591</v>
      </c>
      <c r="D20" s="251">
        <v>0.41736111111111113</v>
      </c>
      <c r="E20" s="252">
        <v>13.4</v>
      </c>
      <c r="F20" s="252">
        <v>68.5</v>
      </c>
      <c r="G20" s="253">
        <v>1016</v>
      </c>
      <c r="H20" s="252">
        <v>0</v>
      </c>
      <c r="I20" s="252" t="s">
        <v>159</v>
      </c>
      <c r="J20" s="328" t="s">
        <v>160</v>
      </c>
      <c r="K20" s="252">
        <v>181</v>
      </c>
      <c r="L20" s="254">
        <v>21.4</v>
      </c>
      <c r="M20" s="252">
        <v>30</v>
      </c>
      <c r="N20" s="255">
        <v>11.52</v>
      </c>
      <c r="O20" s="252">
        <v>78.900000000000006</v>
      </c>
      <c r="P20" s="256">
        <v>7.94</v>
      </c>
      <c r="Q20" s="255">
        <v>10.16</v>
      </c>
      <c r="R20" s="252">
        <v>99</v>
      </c>
      <c r="S20" s="252" t="s">
        <v>89</v>
      </c>
      <c r="T20" s="257">
        <v>3</v>
      </c>
      <c r="U20" s="258" t="e">
        <v>#DIV/0!</v>
      </c>
      <c r="V20" s="295" t="e">
        <v>#DIV/0!</v>
      </c>
      <c r="W20" s="259"/>
      <c r="X20" s="260"/>
      <c r="Y20" s="258"/>
      <c r="Z20" s="261"/>
      <c r="AA20" s="258" t="e">
        <v>#DIV/0!</v>
      </c>
      <c r="AB20" s="270" t="e">
        <v>#DIV/0!</v>
      </c>
      <c r="AC20" s="264"/>
      <c r="AD20" s="172"/>
      <c r="AE20" s="264"/>
      <c r="AF20" s="265"/>
      <c r="AG20" s="258"/>
      <c r="AH20" s="260">
        <v>0.70460000000000012</v>
      </c>
      <c r="AI20" s="258" t="s">
        <v>175</v>
      </c>
      <c r="AJ20" s="295">
        <v>7.5693581780538364E-3</v>
      </c>
      <c r="AK20" s="327" t="s">
        <v>176</v>
      </c>
      <c r="AL20" s="261">
        <v>7.3854791950285544E-3</v>
      </c>
      <c r="AM20" s="258" t="s">
        <v>177</v>
      </c>
      <c r="AN20" s="172">
        <v>1</v>
      </c>
      <c r="AO20" s="258" t="s">
        <v>175</v>
      </c>
      <c r="AP20" s="266">
        <v>2.2176759410801941</v>
      </c>
      <c r="AQ20" s="267"/>
      <c r="AR20" s="2"/>
      <c r="AS20" s="175" t="s">
        <v>105</v>
      </c>
      <c r="AT20" s="208" t="s">
        <v>113</v>
      </c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41"/>
    </row>
    <row r="21" spans="1:74" ht="21.95" customHeight="1" x14ac:dyDescent="0.2">
      <c r="A21" s="292">
        <v>6</v>
      </c>
      <c r="B21" s="294" t="s">
        <v>158</v>
      </c>
      <c r="C21" s="250">
        <v>42591</v>
      </c>
      <c r="D21" s="251">
        <v>0.41736111111111113</v>
      </c>
      <c r="E21" s="252">
        <v>13.4</v>
      </c>
      <c r="F21" s="252">
        <v>68.5</v>
      </c>
      <c r="G21" s="253">
        <v>1016</v>
      </c>
      <c r="H21" s="252">
        <v>0</v>
      </c>
      <c r="I21" s="252" t="s">
        <v>159</v>
      </c>
      <c r="J21" s="328" t="s">
        <v>160</v>
      </c>
      <c r="K21" s="252">
        <v>181</v>
      </c>
      <c r="L21" s="254">
        <v>21.4</v>
      </c>
      <c r="M21" s="271">
        <v>100</v>
      </c>
      <c r="N21" s="255">
        <v>11.51</v>
      </c>
      <c r="O21" s="252">
        <v>79</v>
      </c>
      <c r="P21" s="256">
        <v>8.11</v>
      </c>
      <c r="Q21" s="255">
        <v>10.17</v>
      </c>
      <c r="R21" s="252">
        <v>99.7</v>
      </c>
      <c r="S21" s="252" t="s">
        <v>89</v>
      </c>
      <c r="T21" s="257">
        <v>6</v>
      </c>
      <c r="U21" s="258" t="e">
        <v>#DIV/0!</v>
      </c>
      <c r="V21" s="295" t="e">
        <v>#DIV/0!</v>
      </c>
      <c r="W21" s="259"/>
      <c r="X21" s="260"/>
      <c r="Y21" s="258"/>
      <c r="Z21" s="261"/>
      <c r="AA21" s="258" t="e">
        <v>#DIV/0!</v>
      </c>
      <c r="AB21" s="270" t="e">
        <v>#DIV/0!</v>
      </c>
      <c r="AC21" s="264"/>
      <c r="AD21" s="172"/>
      <c r="AE21" s="264"/>
      <c r="AF21" s="265"/>
      <c r="AG21" s="258"/>
      <c r="AH21" s="260">
        <v>0.74334999999999996</v>
      </c>
      <c r="AI21" s="258" t="s">
        <v>175</v>
      </c>
      <c r="AJ21" s="295">
        <v>8.4803312629399656E-3</v>
      </c>
      <c r="AK21" s="258" t="s">
        <v>176</v>
      </c>
      <c r="AL21" s="261">
        <v>7.7860463147796984E-3</v>
      </c>
      <c r="AM21" s="258" t="s">
        <v>177</v>
      </c>
      <c r="AN21" s="172">
        <v>1</v>
      </c>
      <c r="AO21" s="258" t="s">
        <v>177</v>
      </c>
      <c r="AP21" s="266">
        <v>1</v>
      </c>
      <c r="AQ21" s="267"/>
      <c r="AR21" s="2"/>
      <c r="AS21" s="175" t="s">
        <v>106</v>
      </c>
      <c r="AT21" s="208" t="s">
        <v>141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41"/>
    </row>
    <row r="22" spans="1:74" ht="21.95" customHeight="1" x14ac:dyDescent="0.2">
      <c r="A22" s="292">
        <v>19</v>
      </c>
      <c r="B22" s="294" t="s">
        <v>162</v>
      </c>
      <c r="C22" s="250">
        <v>42591</v>
      </c>
      <c r="D22" s="268">
        <v>0.48055555555555557</v>
      </c>
      <c r="E22" s="271">
        <v>17.8</v>
      </c>
      <c r="F22" s="252">
        <v>63.5</v>
      </c>
      <c r="G22" s="253">
        <v>1016</v>
      </c>
      <c r="H22" s="252">
        <v>0.7</v>
      </c>
      <c r="I22" s="252" t="s">
        <v>165</v>
      </c>
      <c r="J22" s="328" t="s">
        <v>166</v>
      </c>
      <c r="K22" s="271">
        <v>113</v>
      </c>
      <c r="L22" s="269">
        <v>15.6</v>
      </c>
      <c r="M22" s="252" t="s">
        <v>161</v>
      </c>
      <c r="N22" s="255">
        <v>11.57</v>
      </c>
      <c r="O22" s="252">
        <v>78.900000000000006</v>
      </c>
      <c r="P22" s="256">
        <v>7.94</v>
      </c>
      <c r="Q22" s="255">
        <v>10.28</v>
      </c>
      <c r="R22" s="252">
        <v>100.1</v>
      </c>
      <c r="S22" s="252" t="s">
        <v>89</v>
      </c>
      <c r="T22" s="257">
        <v>19</v>
      </c>
      <c r="U22" s="258" t="e">
        <v>#DIV/0!</v>
      </c>
      <c r="V22" s="295" t="e">
        <v>#DIV/0!</v>
      </c>
      <c r="W22" s="259"/>
      <c r="X22" s="260"/>
      <c r="Y22" s="258"/>
      <c r="Z22" s="261"/>
      <c r="AA22" s="258" t="e">
        <v>#DIV/0!</v>
      </c>
      <c r="AB22" s="270" t="e">
        <v>#DIV/0!</v>
      </c>
      <c r="AC22" s="287"/>
      <c r="AD22" s="270"/>
      <c r="AE22" s="287"/>
      <c r="AF22" s="270"/>
      <c r="AG22" s="285"/>
      <c r="AH22" s="286">
        <v>0.87404999999999999</v>
      </c>
      <c r="AI22" s="285" t="s">
        <v>175</v>
      </c>
      <c r="AJ22" s="261">
        <v>1.6189300411522632E-2</v>
      </c>
      <c r="AK22" s="258" t="s">
        <v>176</v>
      </c>
      <c r="AL22" s="261">
        <v>7.3854791950285544E-3</v>
      </c>
      <c r="AM22" s="258" t="s">
        <v>177</v>
      </c>
      <c r="AN22" s="172">
        <v>1</v>
      </c>
      <c r="AO22" s="258" t="s">
        <v>177</v>
      </c>
      <c r="AP22" s="266">
        <v>1</v>
      </c>
      <c r="AQ22" s="267"/>
      <c r="AR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41"/>
    </row>
    <row r="23" spans="1:74" ht="21.95" customHeight="1" x14ac:dyDescent="0.2">
      <c r="A23" s="292">
        <v>21</v>
      </c>
      <c r="B23" s="294" t="s">
        <v>163</v>
      </c>
      <c r="C23" s="250">
        <v>42591</v>
      </c>
      <c r="D23" s="268">
        <v>0.48055555555555557</v>
      </c>
      <c r="E23" s="271">
        <v>17.8</v>
      </c>
      <c r="F23" s="252">
        <v>63.5</v>
      </c>
      <c r="G23" s="253">
        <v>1016</v>
      </c>
      <c r="H23" s="252">
        <v>0.7</v>
      </c>
      <c r="I23" s="252" t="s">
        <v>165</v>
      </c>
      <c r="J23" s="328" t="s">
        <v>166</v>
      </c>
      <c r="K23" s="271">
        <v>113</v>
      </c>
      <c r="L23" s="269">
        <v>15.6</v>
      </c>
      <c r="M23" s="271">
        <v>30</v>
      </c>
      <c r="N23" s="255">
        <v>11.52</v>
      </c>
      <c r="O23" s="252">
        <v>78.7</v>
      </c>
      <c r="P23" s="256">
        <v>7.8</v>
      </c>
      <c r="Q23" s="255">
        <v>10.24</v>
      </c>
      <c r="R23" s="252">
        <v>99.6</v>
      </c>
      <c r="S23" s="252" t="s">
        <v>89</v>
      </c>
      <c r="T23" s="257">
        <v>21</v>
      </c>
      <c r="U23" s="258" t="e">
        <v>#DIV/0!</v>
      </c>
      <c r="V23" s="295" t="e">
        <v>#DIV/0!</v>
      </c>
      <c r="W23" s="259"/>
      <c r="X23" s="260"/>
      <c r="Y23" s="258"/>
      <c r="Z23" s="261"/>
      <c r="AA23" s="258" t="e">
        <v>#DIV/0!</v>
      </c>
      <c r="AB23" s="270" t="e">
        <v>#DIV/0!</v>
      </c>
      <c r="AC23" s="287"/>
      <c r="AD23" s="270"/>
      <c r="AE23" s="287"/>
      <c r="AF23" s="270"/>
      <c r="AG23" s="285"/>
      <c r="AH23" s="286">
        <v>1.0574000000000003</v>
      </c>
      <c r="AI23" s="285" t="s">
        <v>175</v>
      </c>
      <c r="AJ23" s="261">
        <v>8.4803312629399656E-3</v>
      </c>
      <c r="AK23" s="258" t="s">
        <v>176</v>
      </c>
      <c r="AL23" s="261">
        <v>6.1837778357751215E-3</v>
      </c>
      <c r="AM23" s="258" t="s">
        <v>177</v>
      </c>
      <c r="AN23" s="172">
        <v>1</v>
      </c>
      <c r="AO23" s="258" t="s">
        <v>177</v>
      </c>
      <c r="AP23" s="266">
        <v>1</v>
      </c>
      <c r="AQ23" s="267"/>
      <c r="AR23" s="2"/>
      <c r="AS23" s="177" t="s">
        <v>125</v>
      </c>
      <c r="AT23" s="2" t="s">
        <v>126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41"/>
    </row>
    <row r="24" spans="1:74" ht="21.95" customHeight="1" x14ac:dyDescent="0.2">
      <c r="A24" s="292">
        <v>24</v>
      </c>
      <c r="B24" s="293" t="s">
        <v>164</v>
      </c>
      <c r="C24" s="250">
        <v>42591</v>
      </c>
      <c r="D24" s="268">
        <v>0.48055555555555557</v>
      </c>
      <c r="E24" s="271">
        <v>17.8</v>
      </c>
      <c r="F24" s="252">
        <v>63.5</v>
      </c>
      <c r="G24" s="253">
        <v>1016</v>
      </c>
      <c r="H24" s="252">
        <v>0.7</v>
      </c>
      <c r="I24" s="252" t="s">
        <v>165</v>
      </c>
      <c r="J24" s="328" t="s">
        <v>166</v>
      </c>
      <c r="K24" s="271">
        <v>113</v>
      </c>
      <c r="L24" s="269">
        <v>15.6</v>
      </c>
      <c r="M24" s="252">
        <v>100</v>
      </c>
      <c r="N24" s="255">
        <v>11.41</v>
      </c>
      <c r="O24" s="252">
        <v>79.2</v>
      </c>
      <c r="P24" s="256">
        <v>7.91</v>
      </c>
      <c r="Q24" s="255">
        <v>9.9</v>
      </c>
      <c r="R24" s="252">
        <v>95</v>
      </c>
      <c r="S24" s="252" t="s">
        <v>89</v>
      </c>
      <c r="T24" s="257">
        <v>24</v>
      </c>
      <c r="U24" s="258" t="e">
        <v>#DIV/0!</v>
      </c>
      <c r="V24" s="295" t="e">
        <v>#DIV/0!</v>
      </c>
      <c r="W24" s="259"/>
      <c r="X24" s="260"/>
      <c r="Y24" s="258"/>
      <c r="Z24" s="261"/>
      <c r="AA24" s="258" t="e">
        <v>#DIV/0!</v>
      </c>
      <c r="AB24" s="270" t="e">
        <v>#DIV/0!</v>
      </c>
      <c r="AC24" s="287"/>
      <c r="AD24" s="270"/>
      <c r="AE24" s="287"/>
      <c r="AF24" s="270"/>
      <c r="AG24" s="285"/>
      <c r="AH24" s="286">
        <v>0.43420000000000003</v>
      </c>
      <c r="AI24" s="285" t="s">
        <v>175</v>
      </c>
      <c r="AJ24" s="261">
        <v>9.8518518518518495E-3</v>
      </c>
      <c r="AK24" s="258" t="s">
        <v>176</v>
      </c>
      <c r="AL24" s="261">
        <v>7.7860463147796984E-3</v>
      </c>
      <c r="AM24" s="258" t="s">
        <v>177</v>
      </c>
      <c r="AN24" s="172">
        <v>1</v>
      </c>
      <c r="AO24" s="258" t="s">
        <v>177</v>
      </c>
      <c r="AP24" s="266">
        <v>1</v>
      </c>
      <c r="AQ24" s="267"/>
      <c r="AR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41"/>
    </row>
    <row r="25" spans="1:74" ht="21.95" customHeight="1" x14ac:dyDescent="0.2">
      <c r="A25" s="292">
        <v>25</v>
      </c>
      <c r="B25" s="293" t="s">
        <v>167</v>
      </c>
      <c r="C25" s="250">
        <v>42591</v>
      </c>
      <c r="D25" s="268">
        <v>0.55833333333333335</v>
      </c>
      <c r="E25" s="252">
        <v>16.899999999999999</v>
      </c>
      <c r="F25" s="252">
        <v>60.8</v>
      </c>
      <c r="G25" s="253">
        <v>1015</v>
      </c>
      <c r="H25" s="252">
        <v>0.5</v>
      </c>
      <c r="I25" s="252" t="s">
        <v>159</v>
      </c>
      <c r="J25" s="328" t="s">
        <v>168</v>
      </c>
      <c r="K25" s="239">
        <v>140</v>
      </c>
      <c r="L25" s="269">
        <v>16.399999999999999</v>
      </c>
      <c r="M25" s="252" t="s">
        <v>161</v>
      </c>
      <c r="N25" s="255">
        <v>11.64</v>
      </c>
      <c r="O25" s="252">
        <v>78.900000000000006</v>
      </c>
      <c r="P25" s="256">
        <v>7.89</v>
      </c>
      <c r="Q25" s="255">
        <v>10.29</v>
      </c>
      <c r="R25" s="252">
        <v>100.5</v>
      </c>
      <c r="S25" s="252" t="s">
        <v>89</v>
      </c>
      <c r="T25" s="257">
        <v>25</v>
      </c>
      <c r="U25" s="258" t="e">
        <v>#DIV/0!</v>
      </c>
      <c r="V25" s="295" t="e">
        <v>#DIV/0!</v>
      </c>
      <c r="W25" s="259"/>
      <c r="X25" s="260"/>
      <c r="Y25" s="258"/>
      <c r="Z25" s="261"/>
      <c r="AA25" s="258" t="e">
        <v>#DIV/0!</v>
      </c>
      <c r="AB25" s="270" t="e">
        <v>#DIV/0!</v>
      </c>
      <c r="AC25" s="287"/>
      <c r="AD25" s="270"/>
      <c r="AE25" s="287"/>
      <c r="AF25" s="270"/>
      <c r="AG25" s="285"/>
      <c r="AH25" s="286">
        <v>0.86890000000000012</v>
      </c>
      <c r="AI25" s="285" t="s">
        <v>175</v>
      </c>
      <c r="AJ25" s="261">
        <v>1.6641975308641969E-2</v>
      </c>
      <c r="AK25" s="258" t="s">
        <v>176</v>
      </c>
      <c r="AL25" s="261">
        <v>6.9849120752774104E-3</v>
      </c>
      <c r="AM25" s="258" t="s">
        <v>177</v>
      </c>
      <c r="AN25" s="172">
        <v>1</v>
      </c>
      <c r="AO25" s="258" t="s">
        <v>177</v>
      </c>
      <c r="AP25" s="266">
        <v>1</v>
      </c>
      <c r="AQ25" s="267"/>
      <c r="AR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41"/>
    </row>
    <row r="26" spans="1:74" ht="21.95" customHeight="1" x14ac:dyDescent="0.2">
      <c r="A26" s="292">
        <v>27</v>
      </c>
      <c r="B26" s="294" t="s">
        <v>173</v>
      </c>
      <c r="C26" s="250">
        <v>42591</v>
      </c>
      <c r="D26" s="268">
        <v>0.55833333333333335</v>
      </c>
      <c r="E26" s="252">
        <v>16.899999999999999</v>
      </c>
      <c r="F26" s="252">
        <v>60.8</v>
      </c>
      <c r="G26" s="253">
        <v>1015</v>
      </c>
      <c r="H26" s="252">
        <v>0.5</v>
      </c>
      <c r="I26" s="252" t="s">
        <v>159</v>
      </c>
      <c r="J26" s="328" t="s">
        <v>168</v>
      </c>
      <c r="K26" s="239">
        <v>140</v>
      </c>
      <c r="L26" s="269">
        <v>16.399999999999999</v>
      </c>
      <c r="M26" s="271">
        <v>30</v>
      </c>
      <c r="N26" s="255">
        <v>11.57</v>
      </c>
      <c r="O26" s="252">
        <v>78.8</v>
      </c>
      <c r="P26" s="256">
        <v>7.86</v>
      </c>
      <c r="Q26" s="255">
        <v>10.3</v>
      </c>
      <c r="R26" s="252">
        <v>100.3</v>
      </c>
      <c r="S26" s="252" t="s">
        <v>89</v>
      </c>
      <c r="T26" s="257">
        <v>27</v>
      </c>
      <c r="U26" s="258" t="e">
        <v>#DIV/0!</v>
      </c>
      <c r="V26" s="295" t="e">
        <v>#DIV/0!</v>
      </c>
      <c r="W26" s="259"/>
      <c r="X26" s="260"/>
      <c r="Y26" s="258"/>
      <c r="Z26" s="261"/>
      <c r="AA26" s="258" t="e">
        <v>#DIV/0!</v>
      </c>
      <c r="AB26" s="270" t="e">
        <v>#DIV/0!</v>
      </c>
      <c r="AC26" s="287"/>
      <c r="AD26" s="270"/>
      <c r="AE26" s="287"/>
      <c r="AF26" s="270"/>
      <c r="AG26" s="285"/>
      <c r="AH26" s="286">
        <v>0.85010000000000008</v>
      </c>
      <c r="AI26" s="285" t="s">
        <v>175</v>
      </c>
      <c r="AJ26" s="261">
        <v>2.5242798353909461E-2</v>
      </c>
      <c r="AK26" s="258" t="s">
        <v>176</v>
      </c>
      <c r="AL26" s="261">
        <v>7.7860463147796984E-3</v>
      </c>
      <c r="AM26" s="258" t="s">
        <v>177</v>
      </c>
      <c r="AN26" s="172">
        <v>1</v>
      </c>
      <c r="AO26" s="258" t="s">
        <v>177</v>
      </c>
      <c r="AP26" s="266">
        <v>1</v>
      </c>
      <c r="AQ26" s="267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41"/>
    </row>
    <row r="27" spans="1:74" ht="21.95" customHeight="1" x14ac:dyDescent="0.2">
      <c r="A27" s="292">
        <v>30</v>
      </c>
      <c r="B27" s="294" t="s">
        <v>174</v>
      </c>
      <c r="C27" s="250">
        <v>42591</v>
      </c>
      <c r="D27" s="268">
        <v>0.55833333333333335</v>
      </c>
      <c r="E27" s="252">
        <v>16.899999999999999</v>
      </c>
      <c r="F27" s="252">
        <v>60.8</v>
      </c>
      <c r="G27" s="253">
        <v>1015</v>
      </c>
      <c r="H27" s="252">
        <v>0.5</v>
      </c>
      <c r="I27" s="252" t="s">
        <v>159</v>
      </c>
      <c r="J27" s="328" t="s">
        <v>168</v>
      </c>
      <c r="K27" s="239">
        <v>140</v>
      </c>
      <c r="L27" s="269">
        <v>16.399999999999999</v>
      </c>
      <c r="M27" s="252">
        <v>100</v>
      </c>
      <c r="N27" s="255">
        <v>11.4</v>
      </c>
      <c r="O27" s="252">
        <v>78.3</v>
      </c>
      <c r="P27" s="256">
        <v>7.97</v>
      </c>
      <c r="Q27" s="255">
        <v>10.19</v>
      </c>
      <c r="R27" s="252">
        <v>99.3</v>
      </c>
      <c r="S27" s="252" t="s">
        <v>89</v>
      </c>
      <c r="T27" s="257">
        <v>30</v>
      </c>
      <c r="U27" s="258" t="e">
        <v>#DIV/0!</v>
      </c>
      <c r="V27" s="295" t="e">
        <v>#DIV/0!</v>
      </c>
      <c r="W27" s="259"/>
      <c r="X27" s="260"/>
      <c r="Y27" s="258"/>
      <c r="Z27" s="261"/>
      <c r="AA27" s="258" t="e">
        <v>#DIV/0!</v>
      </c>
      <c r="AB27" s="270" t="e">
        <v>#DIV/0!</v>
      </c>
      <c r="AC27" s="287"/>
      <c r="AD27" s="270"/>
      <c r="AE27" s="287"/>
      <c r="AF27" s="270"/>
      <c r="AG27" s="285"/>
      <c r="AH27" s="286">
        <v>0.82125000000000004</v>
      </c>
      <c r="AI27" s="285" t="s">
        <v>175</v>
      </c>
      <c r="AJ27" s="261">
        <v>1.9358024691358024E-2</v>
      </c>
      <c r="AK27" s="258" t="s">
        <v>176</v>
      </c>
      <c r="AL27" s="261">
        <v>6.1837778357751215E-3</v>
      </c>
      <c r="AM27" s="258" t="s">
        <v>177</v>
      </c>
      <c r="AN27" s="172">
        <v>1</v>
      </c>
      <c r="AO27" s="258" t="s">
        <v>177</v>
      </c>
      <c r="AP27" s="266">
        <v>1</v>
      </c>
      <c r="AQ27" s="267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41"/>
    </row>
    <row r="28" spans="1:74" ht="21.95" customHeight="1" x14ac:dyDescent="0.2">
      <c r="A28" s="292">
        <v>31</v>
      </c>
      <c r="B28" s="294" t="s">
        <v>169</v>
      </c>
      <c r="C28" s="250">
        <v>42591</v>
      </c>
      <c r="D28" s="268">
        <v>0.66597222222222219</v>
      </c>
      <c r="E28" s="271" t="s">
        <v>166</v>
      </c>
      <c r="F28" s="252" t="s">
        <v>166</v>
      </c>
      <c r="G28" s="253" t="s">
        <v>166</v>
      </c>
      <c r="H28" s="252" t="s">
        <v>166</v>
      </c>
      <c r="I28" s="252" t="s">
        <v>166</v>
      </c>
      <c r="J28" s="328" t="s">
        <v>166</v>
      </c>
      <c r="K28" s="271" t="s">
        <v>166</v>
      </c>
      <c r="L28" s="269" t="s">
        <v>166</v>
      </c>
      <c r="M28" s="271" t="s">
        <v>161</v>
      </c>
      <c r="N28" s="255">
        <v>9.99</v>
      </c>
      <c r="O28" s="252">
        <v>53.2</v>
      </c>
      <c r="P28" s="256">
        <v>7.96</v>
      </c>
      <c r="Q28" s="255">
        <v>10.82</v>
      </c>
      <c r="R28" s="252">
        <v>101.5</v>
      </c>
      <c r="S28" s="252" t="s">
        <v>89</v>
      </c>
      <c r="T28" s="257">
        <v>31</v>
      </c>
      <c r="U28" s="258" t="e">
        <v>#DIV/0!</v>
      </c>
      <c r="V28" s="295" t="e">
        <v>#DIV/0!</v>
      </c>
      <c r="W28" s="259"/>
      <c r="X28" s="260"/>
      <c r="Y28" s="258"/>
      <c r="Z28" s="261"/>
      <c r="AA28" s="258" t="e">
        <v>#DIV/0!</v>
      </c>
      <c r="AB28" s="270" t="e">
        <v>#DIV/0!</v>
      </c>
      <c r="AC28" s="287"/>
      <c r="AD28" s="270"/>
      <c r="AE28" s="287"/>
      <c r="AF28" s="270"/>
      <c r="AG28" s="285"/>
      <c r="AH28" s="286">
        <v>0.2650285714285715</v>
      </c>
      <c r="AI28" s="285" t="s">
        <v>175</v>
      </c>
      <c r="AJ28" s="261">
        <v>7.6847736625514404E-2</v>
      </c>
      <c r="AK28" s="258" t="s">
        <v>176</v>
      </c>
      <c r="AL28" s="261">
        <v>2.0604194146816322E-2</v>
      </c>
      <c r="AM28" s="258" t="s">
        <v>175</v>
      </c>
      <c r="AN28" s="172">
        <v>9.6913397483345687</v>
      </c>
      <c r="AO28" s="258" t="s">
        <v>177</v>
      </c>
      <c r="AP28" s="266">
        <v>1</v>
      </c>
      <c r="AQ28" s="267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41"/>
    </row>
    <row r="29" spans="1:74" ht="21.95" customHeight="1" thickBot="1" x14ac:dyDescent="0.25">
      <c r="A29" s="292">
        <v>32</v>
      </c>
      <c r="B29" s="293" t="s">
        <v>170</v>
      </c>
      <c r="C29" s="250">
        <v>42591</v>
      </c>
      <c r="D29" s="251">
        <v>0.69236111111111109</v>
      </c>
      <c r="E29" s="271" t="s">
        <v>166</v>
      </c>
      <c r="F29" s="252" t="s">
        <v>166</v>
      </c>
      <c r="G29" s="253" t="s">
        <v>166</v>
      </c>
      <c r="H29" s="252" t="s">
        <v>166</v>
      </c>
      <c r="I29" s="252" t="s">
        <v>166</v>
      </c>
      <c r="J29" s="328" t="s">
        <v>166</v>
      </c>
      <c r="K29" s="271" t="s">
        <v>166</v>
      </c>
      <c r="L29" s="269" t="s">
        <v>166</v>
      </c>
      <c r="M29" s="252" t="s">
        <v>161</v>
      </c>
      <c r="N29" s="255">
        <v>8.14</v>
      </c>
      <c r="O29" s="252">
        <v>27.6</v>
      </c>
      <c r="P29" s="256">
        <v>8.09</v>
      </c>
      <c r="Q29" s="255">
        <v>11.41</v>
      </c>
      <c r="R29" s="252">
        <v>102.3</v>
      </c>
      <c r="S29" s="252" t="s">
        <v>89</v>
      </c>
      <c r="T29" s="257">
        <v>32</v>
      </c>
      <c r="U29" s="258" t="e">
        <v>#DIV/0!</v>
      </c>
      <c r="V29" s="295" t="e">
        <v>#DIV/0!</v>
      </c>
      <c r="W29" s="259"/>
      <c r="X29" s="260"/>
      <c r="Y29" s="258"/>
      <c r="Z29" s="261"/>
      <c r="AA29" s="258" t="e">
        <v>#DIV/0!</v>
      </c>
      <c r="AB29" s="270" t="e">
        <v>#DIV/0!</v>
      </c>
      <c r="AC29" s="287"/>
      <c r="AD29" s="270"/>
      <c r="AE29" s="287"/>
      <c r="AF29" s="270"/>
      <c r="AG29" s="285"/>
      <c r="AH29" s="286">
        <v>0.5676000000000001</v>
      </c>
      <c r="AI29" s="285" t="s">
        <v>175</v>
      </c>
      <c r="AJ29" s="261">
        <v>1.890534979423868E-2</v>
      </c>
      <c r="AK29" s="258" t="s">
        <v>176</v>
      </c>
      <c r="AL29" s="261">
        <v>9.3883147937842762E-3</v>
      </c>
      <c r="AM29" s="258" t="s">
        <v>175</v>
      </c>
      <c r="AN29" s="172">
        <v>5.8727397694829246</v>
      </c>
      <c r="AO29" s="258" t="s">
        <v>175</v>
      </c>
      <c r="AP29" s="266">
        <v>1.181123840698306</v>
      </c>
      <c r="AQ29" s="272"/>
      <c r="AR29" s="273"/>
      <c r="AS29" s="273"/>
      <c r="AT29" s="273"/>
      <c r="AU29" s="273"/>
      <c r="AV29" s="273"/>
      <c r="AW29" s="273"/>
      <c r="AX29" s="273"/>
      <c r="AY29" s="273"/>
      <c r="AZ29" s="273"/>
      <c r="BA29" s="273"/>
      <c r="BB29" s="273"/>
      <c r="BC29" s="273"/>
      <c r="BD29" s="273"/>
      <c r="BE29" s="273"/>
      <c r="BF29" s="273"/>
      <c r="BG29" s="273"/>
      <c r="BH29" s="273"/>
      <c r="BI29" s="273"/>
      <c r="BJ29" s="273"/>
      <c r="BK29" s="273"/>
      <c r="BL29" s="273"/>
      <c r="BM29" s="273"/>
      <c r="BN29" s="273"/>
      <c r="BO29" s="273"/>
      <c r="BP29" s="273"/>
      <c r="BQ29" s="273"/>
      <c r="BR29" s="273"/>
      <c r="BS29" s="273"/>
      <c r="BT29" s="273"/>
      <c r="BU29" s="274"/>
    </row>
    <row r="30" spans="1:74" ht="21.95" customHeight="1" x14ac:dyDescent="0.2">
      <c r="A30" s="292">
        <v>33</v>
      </c>
      <c r="B30" s="293" t="s">
        <v>171</v>
      </c>
      <c r="C30" s="250">
        <v>42591</v>
      </c>
      <c r="D30" s="268">
        <v>0.6875</v>
      </c>
      <c r="E30" s="271" t="s">
        <v>166</v>
      </c>
      <c r="F30" s="252" t="s">
        <v>166</v>
      </c>
      <c r="G30" s="253" t="s">
        <v>166</v>
      </c>
      <c r="H30" s="252" t="s">
        <v>166</v>
      </c>
      <c r="I30" s="252" t="s">
        <v>166</v>
      </c>
      <c r="J30" s="328" t="s">
        <v>166</v>
      </c>
      <c r="K30" s="271" t="s">
        <v>166</v>
      </c>
      <c r="L30" s="269" t="s">
        <v>166</v>
      </c>
      <c r="M30" s="252" t="s">
        <v>161</v>
      </c>
      <c r="N30" s="255">
        <v>11.53</v>
      </c>
      <c r="O30" s="252">
        <v>79.599999999999994</v>
      </c>
      <c r="P30" s="256">
        <v>7.89</v>
      </c>
      <c r="Q30" s="255">
        <v>10.46</v>
      </c>
      <c r="R30" s="252">
        <v>101.9</v>
      </c>
      <c r="S30" s="252" t="s">
        <v>89</v>
      </c>
      <c r="T30" s="257">
        <v>33</v>
      </c>
      <c r="U30" s="258" t="e">
        <v>#DIV/0!</v>
      </c>
      <c r="V30" s="295" t="e">
        <v>#DIV/0!</v>
      </c>
      <c r="W30" s="259"/>
      <c r="X30" s="260"/>
      <c r="Y30" s="258"/>
      <c r="Z30" s="261"/>
      <c r="AA30" s="258" t="e">
        <v>#DIV/0!</v>
      </c>
      <c r="AB30" s="270" t="e">
        <v>#DIV/0!</v>
      </c>
      <c r="AC30" s="287"/>
      <c r="AD30" s="270"/>
      <c r="AE30" s="287"/>
      <c r="AF30" s="270"/>
      <c r="AG30" s="285"/>
      <c r="AH30" s="286">
        <v>0.9657</v>
      </c>
      <c r="AI30" s="285" t="s">
        <v>175</v>
      </c>
      <c r="AJ30" s="261">
        <v>1.3473251028806582E-2</v>
      </c>
      <c r="AK30" s="258" t="s">
        <v>176</v>
      </c>
      <c r="AL30" s="261">
        <v>9.7888819135354219E-3</v>
      </c>
      <c r="AM30" s="258" t="s">
        <v>177</v>
      </c>
      <c r="AN30" s="172">
        <v>1</v>
      </c>
      <c r="AO30" s="258" t="s">
        <v>177</v>
      </c>
      <c r="AP30" s="266">
        <v>1</v>
      </c>
      <c r="AQ30" s="275"/>
    </row>
    <row r="31" spans="1:74" ht="21.95" customHeight="1" x14ac:dyDescent="0.2">
      <c r="A31" s="292"/>
      <c r="B31" s="294"/>
      <c r="C31" s="250"/>
      <c r="D31" s="251"/>
      <c r="E31" s="252"/>
      <c r="F31" s="252"/>
      <c r="G31" s="253"/>
      <c r="H31" s="252"/>
      <c r="I31" s="252"/>
      <c r="J31" s="328"/>
      <c r="K31" s="330"/>
      <c r="L31" s="254"/>
      <c r="M31" s="271"/>
      <c r="N31" s="255"/>
      <c r="O31" s="252"/>
      <c r="P31" s="256"/>
      <c r="Q31" s="255"/>
      <c r="R31" s="252"/>
      <c r="S31" s="252"/>
      <c r="T31" s="257"/>
      <c r="U31" s="258"/>
      <c r="V31" s="295"/>
      <c r="W31" s="259"/>
      <c r="X31" s="260"/>
      <c r="Y31" s="258"/>
      <c r="Z31" s="261"/>
      <c r="AA31" s="258"/>
      <c r="AB31" s="270"/>
      <c r="AC31" s="287"/>
      <c r="AD31" s="270"/>
      <c r="AE31" s="287"/>
      <c r="AF31" s="270"/>
      <c r="AG31" s="285"/>
      <c r="AH31" s="286"/>
      <c r="AI31" s="285"/>
      <c r="AJ31" s="261"/>
      <c r="AK31" s="258"/>
      <c r="AL31" s="261"/>
      <c r="AM31" s="258"/>
      <c r="AN31" s="172"/>
      <c r="AO31" s="258"/>
      <c r="AP31" s="266"/>
      <c r="AQ31" s="275"/>
      <c r="AS31" s="208" t="s">
        <v>122</v>
      </c>
    </row>
    <row r="32" spans="1:74" ht="21.95" customHeight="1" x14ac:dyDescent="0.2">
      <c r="A32" s="292"/>
      <c r="B32" s="294"/>
      <c r="C32" s="250"/>
      <c r="D32" s="268"/>
      <c r="E32" s="271"/>
      <c r="F32" s="252"/>
      <c r="G32" s="253"/>
      <c r="H32" s="252"/>
      <c r="I32" s="252"/>
      <c r="J32" s="328"/>
      <c r="K32" s="271"/>
      <c r="L32" s="269"/>
      <c r="M32" s="252"/>
      <c r="N32" s="255"/>
      <c r="O32" s="252"/>
      <c r="P32" s="256"/>
      <c r="Q32" s="255"/>
      <c r="R32" s="252"/>
      <c r="S32" s="252"/>
      <c r="T32" s="257"/>
      <c r="U32" s="258"/>
      <c r="V32" s="295"/>
      <c r="W32" s="259"/>
      <c r="X32" s="260"/>
      <c r="Y32" s="258"/>
      <c r="Z32" s="261"/>
      <c r="AA32" s="258"/>
      <c r="AB32" s="270"/>
      <c r="AC32" s="287"/>
      <c r="AD32" s="270"/>
      <c r="AE32" s="287"/>
      <c r="AF32" s="270"/>
      <c r="AG32" s="285"/>
      <c r="AH32" s="286"/>
      <c r="AI32" s="285"/>
      <c r="AJ32" s="261"/>
      <c r="AK32" s="258"/>
      <c r="AL32" s="261"/>
      <c r="AM32" s="258"/>
      <c r="AN32" s="172"/>
      <c r="AO32" s="258"/>
      <c r="AP32" s="266"/>
      <c r="AQ32" s="275"/>
      <c r="AS32" s="209" t="s">
        <v>120</v>
      </c>
      <c r="AT32" s="208" t="s">
        <v>151</v>
      </c>
      <c r="BF32" s="2"/>
    </row>
    <row r="33" spans="1:70" ht="21.95" customHeight="1" x14ac:dyDescent="0.2">
      <c r="A33" s="292"/>
      <c r="B33" s="294"/>
      <c r="C33" s="250"/>
      <c r="D33" s="268"/>
      <c r="E33" s="271"/>
      <c r="F33" s="252"/>
      <c r="G33" s="253"/>
      <c r="H33" s="252"/>
      <c r="I33" s="252"/>
      <c r="J33" s="328"/>
      <c r="K33" s="271"/>
      <c r="L33" s="269"/>
      <c r="M33" s="271"/>
      <c r="N33" s="255"/>
      <c r="O33" s="252"/>
      <c r="P33" s="256"/>
      <c r="Q33" s="255"/>
      <c r="R33" s="252"/>
      <c r="S33" s="252"/>
      <c r="T33" s="257"/>
      <c r="U33" s="258"/>
      <c r="V33" s="295"/>
      <c r="W33" s="259"/>
      <c r="X33" s="260"/>
      <c r="Y33" s="258"/>
      <c r="Z33" s="261"/>
      <c r="AA33" s="258"/>
      <c r="AB33" s="270"/>
      <c r="AC33" s="287"/>
      <c r="AD33" s="270"/>
      <c r="AE33" s="287"/>
      <c r="AF33" s="270"/>
      <c r="AG33" s="285"/>
      <c r="AH33" s="286"/>
      <c r="AI33" s="285"/>
      <c r="AJ33" s="261"/>
      <c r="AK33" s="258"/>
      <c r="AL33" s="261"/>
      <c r="AM33" s="258"/>
      <c r="AN33" s="172"/>
      <c r="AO33" s="258"/>
      <c r="AP33" s="266"/>
      <c r="AQ33" s="275"/>
      <c r="AS33" s="208" t="s">
        <v>123</v>
      </c>
      <c r="AT33" s="208" t="s">
        <v>121</v>
      </c>
    </row>
    <row r="34" spans="1:70" ht="21.95" customHeight="1" x14ac:dyDescent="0.2">
      <c r="A34" s="292"/>
      <c r="B34" s="293"/>
      <c r="C34" s="250"/>
      <c r="D34" s="251"/>
      <c r="E34" s="252"/>
      <c r="F34" s="252"/>
      <c r="G34" s="253"/>
      <c r="H34" s="252"/>
      <c r="I34" s="252"/>
      <c r="J34" s="328"/>
      <c r="K34" s="252"/>
      <c r="L34" s="254"/>
      <c r="M34" s="252"/>
      <c r="N34" s="255"/>
      <c r="O34" s="252"/>
      <c r="P34" s="256"/>
      <c r="Q34" s="255"/>
      <c r="R34" s="252"/>
      <c r="S34" s="252"/>
      <c r="T34" s="257"/>
      <c r="U34" s="258"/>
      <c r="V34" s="295"/>
      <c r="W34" s="259"/>
      <c r="X34" s="260"/>
      <c r="Y34" s="258"/>
      <c r="Z34" s="261"/>
      <c r="AA34" s="258"/>
      <c r="AB34" s="270"/>
      <c r="AC34" s="287"/>
      <c r="AD34" s="270"/>
      <c r="AE34" s="287"/>
      <c r="AF34" s="270"/>
      <c r="AG34" s="285"/>
      <c r="AH34" s="286"/>
      <c r="AI34" s="285"/>
      <c r="AJ34" s="261"/>
      <c r="AK34" s="258"/>
      <c r="AL34" s="261"/>
      <c r="AM34" s="258"/>
      <c r="AN34" s="172"/>
      <c r="AO34" s="258"/>
      <c r="AP34" s="266"/>
      <c r="AQ34" s="275"/>
    </row>
    <row r="35" spans="1:70" ht="21.95" customHeight="1" x14ac:dyDescent="0.25">
      <c r="A35" s="292"/>
      <c r="B35" s="293"/>
      <c r="C35" s="250"/>
      <c r="D35" s="268"/>
      <c r="E35" s="252"/>
      <c r="F35" s="252"/>
      <c r="G35" s="253"/>
      <c r="H35" s="252"/>
      <c r="I35" s="252"/>
      <c r="J35" s="173"/>
      <c r="K35" s="239"/>
      <c r="L35" s="269"/>
      <c r="M35" s="252"/>
      <c r="N35" s="255"/>
      <c r="O35" s="252"/>
      <c r="P35" s="256"/>
      <c r="Q35" s="255"/>
      <c r="R35" s="252"/>
      <c r="S35" s="252"/>
      <c r="T35" s="257"/>
      <c r="U35" s="258"/>
      <c r="V35" s="295"/>
      <c r="W35" s="259"/>
      <c r="X35" s="260"/>
      <c r="Y35" s="258"/>
      <c r="Z35" s="261"/>
      <c r="AA35" s="258"/>
      <c r="AB35" s="270"/>
      <c r="AC35" s="287"/>
      <c r="AD35" s="270"/>
      <c r="AE35" s="287"/>
      <c r="AF35" s="270"/>
      <c r="AG35" s="285"/>
      <c r="AH35" s="286"/>
      <c r="AI35" s="285"/>
      <c r="AJ35" s="261"/>
      <c r="AK35" s="258"/>
      <c r="AL35" s="261"/>
      <c r="AM35" s="258"/>
      <c r="AN35" s="172"/>
      <c r="AO35" s="258"/>
      <c r="AP35" s="266"/>
      <c r="AQ35" s="275"/>
      <c r="AS35" s="1" t="s">
        <v>149</v>
      </c>
    </row>
    <row r="36" spans="1:70" ht="21.95" customHeight="1" x14ac:dyDescent="0.2">
      <c r="A36" s="292"/>
      <c r="B36" s="294"/>
      <c r="C36" s="250"/>
      <c r="D36" s="251"/>
      <c r="E36" s="252"/>
      <c r="F36" s="252"/>
      <c r="G36" s="253"/>
      <c r="H36" s="252"/>
      <c r="I36" s="252"/>
      <c r="J36" s="173"/>
      <c r="K36" s="330"/>
      <c r="L36" s="254"/>
      <c r="M36" s="271"/>
      <c r="N36" s="255"/>
      <c r="O36" s="252"/>
      <c r="P36" s="256"/>
      <c r="Q36" s="255"/>
      <c r="R36" s="252"/>
      <c r="S36" s="252"/>
      <c r="T36" s="257"/>
      <c r="U36" s="258"/>
      <c r="V36" s="295"/>
      <c r="W36" s="259"/>
      <c r="X36" s="260"/>
      <c r="Y36" s="258"/>
      <c r="Z36" s="261"/>
      <c r="AA36" s="258"/>
      <c r="AB36" s="270"/>
      <c r="AC36" s="287"/>
      <c r="AD36" s="270"/>
      <c r="AE36" s="287"/>
      <c r="AF36" s="270"/>
      <c r="AG36" s="285"/>
      <c r="AH36" s="286"/>
      <c r="AI36" s="285"/>
      <c r="AJ36" s="261"/>
      <c r="AK36" s="258"/>
      <c r="AL36" s="261"/>
      <c r="AM36" s="258"/>
      <c r="AN36" s="172"/>
      <c r="AO36" s="258"/>
      <c r="AP36" s="266"/>
      <c r="AQ36" s="275"/>
    </row>
    <row r="37" spans="1:70" ht="21.95" customHeight="1" x14ac:dyDescent="0.2">
      <c r="A37" s="292"/>
      <c r="B37" s="294"/>
      <c r="C37" s="250"/>
      <c r="D37" s="268"/>
      <c r="E37" s="271"/>
      <c r="F37" s="252"/>
      <c r="G37" s="253"/>
      <c r="H37" s="252"/>
      <c r="I37" s="252"/>
      <c r="J37" s="173"/>
      <c r="K37" s="271"/>
      <c r="L37" s="269"/>
      <c r="M37" s="252"/>
      <c r="N37" s="255"/>
      <c r="O37" s="252"/>
      <c r="P37" s="256"/>
      <c r="Q37" s="255"/>
      <c r="R37" s="252"/>
      <c r="S37" s="252"/>
      <c r="T37" s="257"/>
      <c r="U37" s="258"/>
      <c r="V37" s="295"/>
      <c r="W37" s="259"/>
      <c r="X37" s="260"/>
      <c r="Y37" s="258"/>
      <c r="Z37" s="261"/>
      <c r="AA37" s="258"/>
      <c r="AB37" s="270"/>
      <c r="AC37" s="287"/>
      <c r="AD37" s="270"/>
      <c r="AE37" s="287"/>
      <c r="AF37" s="270"/>
      <c r="AG37" s="285"/>
      <c r="AH37" s="286"/>
      <c r="AI37" s="285"/>
      <c r="AJ37" s="261"/>
      <c r="AK37" s="258"/>
      <c r="AL37" s="261"/>
      <c r="AM37" s="258"/>
      <c r="AN37" s="172"/>
      <c r="AO37" s="258"/>
      <c r="AP37" s="266"/>
      <c r="AQ37" s="275"/>
    </row>
    <row r="38" spans="1:70" ht="21.95" customHeight="1" x14ac:dyDescent="0.2">
      <c r="A38" s="292"/>
      <c r="B38" s="294"/>
      <c r="C38" s="250"/>
      <c r="D38" s="268"/>
      <c r="E38" s="271"/>
      <c r="F38" s="252"/>
      <c r="G38" s="253"/>
      <c r="H38" s="252"/>
      <c r="I38" s="252"/>
      <c r="J38" s="173"/>
      <c r="K38" s="271"/>
      <c r="L38" s="269"/>
      <c r="M38" s="271"/>
      <c r="N38" s="255"/>
      <c r="O38" s="252"/>
      <c r="P38" s="256"/>
      <c r="Q38" s="255"/>
      <c r="R38" s="252"/>
      <c r="S38" s="252"/>
      <c r="T38" s="257"/>
      <c r="U38" s="258"/>
      <c r="V38" s="295"/>
      <c r="W38" s="259"/>
      <c r="X38" s="260"/>
      <c r="Y38" s="258"/>
      <c r="Z38" s="261"/>
      <c r="AA38" s="258"/>
      <c r="AB38" s="270"/>
      <c r="AC38" s="287"/>
      <c r="AD38" s="270"/>
      <c r="AE38" s="287"/>
      <c r="AF38" s="270"/>
      <c r="AG38" s="285"/>
      <c r="AH38" s="286"/>
      <c r="AI38" s="285"/>
      <c r="AJ38" s="261"/>
      <c r="AK38" s="258"/>
      <c r="AL38" s="261"/>
      <c r="AM38" s="258"/>
      <c r="AN38" s="172"/>
      <c r="AO38" s="258"/>
      <c r="AP38" s="266"/>
      <c r="AQ38" s="275"/>
    </row>
    <row r="39" spans="1:70" ht="21.95" customHeight="1" x14ac:dyDescent="0.2">
      <c r="A39" s="292"/>
      <c r="B39" s="293"/>
      <c r="C39" s="250"/>
      <c r="D39" s="251"/>
      <c r="E39" s="252"/>
      <c r="F39" s="252"/>
      <c r="G39" s="253"/>
      <c r="H39" s="252"/>
      <c r="I39" s="252"/>
      <c r="J39" s="173"/>
      <c r="K39" s="252"/>
      <c r="L39" s="254"/>
      <c r="M39" s="252"/>
      <c r="N39" s="255"/>
      <c r="O39" s="252"/>
      <c r="P39" s="256"/>
      <c r="Q39" s="255"/>
      <c r="R39" s="252"/>
      <c r="S39" s="252"/>
      <c r="T39" s="257"/>
      <c r="U39" s="258"/>
      <c r="V39" s="295"/>
      <c r="W39" s="259"/>
      <c r="X39" s="260"/>
      <c r="Y39" s="258"/>
      <c r="Z39" s="261"/>
      <c r="AA39" s="258"/>
      <c r="AB39" s="270"/>
      <c r="AC39" s="287"/>
      <c r="AD39" s="270"/>
      <c r="AE39" s="287"/>
      <c r="AF39" s="270"/>
      <c r="AG39" s="285"/>
      <c r="AH39" s="286"/>
      <c r="AI39" s="285"/>
      <c r="AJ39" s="261"/>
      <c r="AK39" s="258"/>
      <c r="AL39" s="261"/>
      <c r="AM39" s="258"/>
      <c r="AN39" s="172"/>
      <c r="AO39" s="258"/>
      <c r="AP39" s="266"/>
      <c r="AQ39" s="275"/>
      <c r="BF39" s="2"/>
      <c r="BG39" s="2"/>
      <c r="BH39" s="2"/>
      <c r="BI39" s="2"/>
    </row>
    <row r="40" spans="1:70" ht="21.95" customHeight="1" x14ac:dyDescent="0.2">
      <c r="A40" s="292"/>
      <c r="B40" s="293"/>
      <c r="C40" s="250"/>
      <c r="D40" s="268"/>
      <c r="E40" s="252"/>
      <c r="F40" s="252"/>
      <c r="G40" s="253"/>
      <c r="H40" s="252"/>
      <c r="I40" s="252"/>
      <c r="J40" s="173"/>
      <c r="K40" s="252"/>
      <c r="L40" s="254"/>
      <c r="M40" s="252"/>
      <c r="N40" s="255"/>
      <c r="O40" s="252"/>
      <c r="P40" s="256"/>
      <c r="Q40" s="255"/>
      <c r="R40" s="252"/>
      <c r="S40" s="252"/>
      <c r="T40" s="257"/>
      <c r="U40" s="258"/>
      <c r="V40" s="295"/>
      <c r="W40" s="259"/>
      <c r="X40" s="260"/>
      <c r="Y40" s="258"/>
      <c r="Z40" s="261"/>
      <c r="AA40" s="258"/>
      <c r="AB40" s="270"/>
      <c r="AC40" s="287"/>
      <c r="AD40" s="270"/>
      <c r="AE40" s="287"/>
      <c r="AF40" s="270"/>
      <c r="AG40" s="285"/>
      <c r="AH40" s="286"/>
      <c r="AI40" s="285"/>
      <c r="AJ40" s="261"/>
      <c r="AK40" s="258"/>
      <c r="AL40" s="261"/>
      <c r="AM40" s="258"/>
      <c r="AN40" s="172"/>
      <c r="AO40" s="258"/>
      <c r="AP40" s="266"/>
      <c r="AQ40" s="275"/>
      <c r="BF40" s="2"/>
      <c r="BG40" s="2"/>
      <c r="BH40" s="2"/>
      <c r="BI40" s="2"/>
    </row>
    <row r="41" spans="1:70" ht="21.95" customHeight="1" x14ac:dyDescent="0.2">
      <c r="A41" s="292"/>
      <c r="B41" s="293"/>
      <c r="C41" s="250"/>
      <c r="D41" s="268"/>
      <c r="E41" s="252"/>
      <c r="F41" s="252"/>
      <c r="G41" s="253"/>
      <c r="H41" s="252"/>
      <c r="I41" s="252"/>
      <c r="J41" s="173"/>
      <c r="K41" s="252"/>
      <c r="L41" s="254"/>
      <c r="M41" s="252"/>
      <c r="N41" s="255"/>
      <c r="O41" s="252"/>
      <c r="P41" s="256"/>
      <c r="Q41" s="255"/>
      <c r="R41" s="252"/>
      <c r="S41" s="252"/>
      <c r="T41" s="257"/>
      <c r="U41" s="258"/>
      <c r="V41" s="295"/>
      <c r="W41" s="259"/>
      <c r="X41" s="260"/>
      <c r="Y41" s="258"/>
      <c r="Z41" s="261"/>
      <c r="AA41" s="258"/>
      <c r="AB41" s="270"/>
      <c r="AC41" s="287"/>
      <c r="AD41" s="270"/>
      <c r="AE41" s="287"/>
      <c r="AF41" s="270"/>
      <c r="AG41" s="285"/>
      <c r="AH41" s="286"/>
      <c r="AI41" s="285"/>
      <c r="AJ41" s="261"/>
      <c r="AK41" s="258"/>
      <c r="AL41" s="261"/>
      <c r="AM41" s="258"/>
      <c r="AN41" s="172"/>
      <c r="AO41" s="258"/>
      <c r="AP41" s="266"/>
      <c r="AQ41" s="275"/>
      <c r="BF41" s="2"/>
      <c r="BG41" s="2"/>
      <c r="BH41" s="2"/>
      <c r="BI41" s="2"/>
    </row>
    <row r="42" spans="1:70" ht="21.95" customHeight="1" x14ac:dyDescent="0.2">
      <c r="A42" s="292"/>
      <c r="B42" s="293"/>
      <c r="C42" s="250"/>
      <c r="D42" s="268"/>
      <c r="E42" s="252"/>
      <c r="F42" s="252"/>
      <c r="G42" s="253"/>
      <c r="H42" s="252"/>
      <c r="I42" s="252"/>
      <c r="J42" s="173"/>
      <c r="K42" s="252"/>
      <c r="L42" s="254"/>
      <c r="M42" s="252"/>
      <c r="N42" s="255"/>
      <c r="O42" s="252"/>
      <c r="P42" s="256"/>
      <c r="Q42" s="255"/>
      <c r="R42" s="252"/>
      <c r="S42" s="252"/>
      <c r="T42" s="257"/>
      <c r="U42" s="258"/>
      <c r="V42" s="295"/>
      <c r="W42" s="259"/>
      <c r="X42" s="260"/>
      <c r="Y42" s="258"/>
      <c r="Z42" s="261"/>
      <c r="AA42" s="258"/>
      <c r="AB42" s="270"/>
      <c r="AC42" s="287"/>
      <c r="AD42" s="270"/>
      <c r="AE42" s="287"/>
      <c r="AF42" s="270"/>
      <c r="AG42" s="285"/>
      <c r="AH42" s="286"/>
      <c r="AI42" s="285"/>
      <c r="AJ42" s="261"/>
      <c r="AK42" s="258"/>
      <c r="AL42" s="261"/>
      <c r="AM42" s="258"/>
      <c r="AN42" s="172"/>
      <c r="AO42" s="258"/>
      <c r="AP42" s="266"/>
      <c r="AQ42" s="275"/>
      <c r="BF42" s="2"/>
      <c r="BG42" s="2"/>
      <c r="BH42" s="2"/>
      <c r="BI42" s="2"/>
    </row>
    <row r="43" spans="1:70" ht="21.95" customHeight="1" x14ac:dyDescent="0.2">
      <c r="A43" s="292"/>
      <c r="B43" s="293"/>
      <c r="C43" s="250"/>
      <c r="D43" s="268"/>
      <c r="E43" s="252"/>
      <c r="F43" s="252"/>
      <c r="G43" s="253"/>
      <c r="H43" s="252"/>
      <c r="I43" s="252"/>
      <c r="J43" s="173"/>
      <c r="K43" s="252"/>
      <c r="L43" s="254"/>
      <c r="M43" s="252"/>
      <c r="N43" s="255"/>
      <c r="O43" s="252"/>
      <c r="P43" s="256"/>
      <c r="Q43" s="255"/>
      <c r="R43" s="252"/>
      <c r="S43" s="252"/>
      <c r="T43" s="257"/>
      <c r="U43" s="258"/>
      <c r="V43" s="295"/>
      <c r="W43" s="259"/>
      <c r="X43" s="260"/>
      <c r="Y43" s="258"/>
      <c r="Z43" s="261"/>
      <c r="AA43" s="258"/>
      <c r="AB43" s="270"/>
      <c r="AC43" s="287"/>
      <c r="AD43" s="270"/>
      <c r="AE43" s="287"/>
      <c r="AF43" s="270"/>
      <c r="AG43" s="285"/>
      <c r="AH43" s="286"/>
      <c r="AI43" s="285"/>
      <c r="AJ43" s="261"/>
      <c r="AK43" s="258"/>
      <c r="AL43" s="261"/>
      <c r="AM43" s="258"/>
      <c r="AN43" s="172"/>
      <c r="AO43" s="258"/>
      <c r="AP43" s="266"/>
      <c r="AQ43" s="275"/>
      <c r="BF43" s="2"/>
      <c r="BG43" s="2"/>
      <c r="BH43" s="2"/>
      <c r="BI43" s="2"/>
    </row>
    <row r="44" spans="1:70" ht="21.95" customHeight="1" x14ac:dyDescent="0.2">
      <c r="A44" s="292"/>
      <c r="B44" s="293"/>
      <c r="C44" s="250"/>
      <c r="D44" s="268"/>
      <c r="E44" s="252"/>
      <c r="F44" s="252"/>
      <c r="G44" s="253"/>
      <c r="H44" s="252"/>
      <c r="I44" s="252"/>
      <c r="J44" s="173"/>
      <c r="K44" s="239"/>
      <c r="L44" s="269"/>
      <c r="M44" s="252"/>
      <c r="N44" s="255"/>
      <c r="O44" s="252"/>
      <c r="P44" s="256"/>
      <c r="Q44" s="255"/>
      <c r="R44" s="252"/>
      <c r="S44" s="252"/>
      <c r="T44" s="257"/>
      <c r="U44" s="258"/>
      <c r="V44" s="295"/>
      <c r="W44" s="259"/>
      <c r="X44" s="260"/>
      <c r="Y44" s="258"/>
      <c r="Z44" s="261"/>
      <c r="AA44" s="258"/>
      <c r="AB44" s="270"/>
      <c r="AC44" s="287"/>
      <c r="AD44" s="270"/>
      <c r="AE44" s="287"/>
      <c r="AF44" s="270"/>
      <c r="AG44" s="285"/>
      <c r="AH44" s="286"/>
      <c r="AI44" s="285"/>
      <c r="AJ44" s="261"/>
      <c r="AK44" s="258"/>
      <c r="AL44" s="261"/>
      <c r="AM44" s="258"/>
      <c r="AN44" s="172"/>
      <c r="AO44" s="258"/>
      <c r="AP44" s="266"/>
      <c r="AQ44" s="275"/>
      <c r="BF44" s="2"/>
      <c r="BG44" s="2"/>
      <c r="BH44" s="2"/>
      <c r="BI44" s="2"/>
    </row>
    <row r="45" spans="1:70" ht="21.95" customHeight="1" x14ac:dyDescent="0.2">
      <c r="A45" s="292"/>
      <c r="B45" s="294"/>
      <c r="C45" s="250"/>
      <c r="D45" s="251"/>
      <c r="E45" s="252"/>
      <c r="F45" s="252"/>
      <c r="G45" s="253"/>
      <c r="H45" s="252"/>
      <c r="I45" s="252"/>
      <c r="J45" s="173"/>
      <c r="K45" s="330"/>
      <c r="L45" s="254"/>
      <c r="M45" s="271"/>
      <c r="N45" s="255"/>
      <c r="O45" s="252"/>
      <c r="P45" s="256"/>
      <c r="Q45" s="255"/>
      <c r="R45" s="252"/>
      <c r="S45" s="252"/>
      <c r="T45" s="257"/>
      <c r="U45" s="258"/>
      <c r="V45" s="295"/>
      <c r="W45" s="259"/>
      <c r="X45" s="260"/>
      <c r="Y45" s="258"/>
      <c r="Z45" s="261"/>
      <c r="AA45" s="258"/>
      <c r="AB45" s="270"/>
      <c r="AC45" s="287"/>
      <c r="AD45" s="270"/>
      <c r="AE45" s="287"/>
      <c r="AF45" s="270"/>
      <c r="AG45" s="285"/>
      <c r="AH45" s="286"/>
      <c r="AI45" s="285"/>
      <c r="AJ45" s="261"/>
      <c r="AK45" s="258"/>
      <c r="AL45" s="261"/>
      <c r="AM45" s="258"/>
      <c r="AN45" s="172"/>
      <c r="AO45" s="258"/>
      <c r="AP45" s="266"/>
      <c r="AQ45" s="275"/>
      <c r="BF45" s="2"/>
      <c r="BG45" s="2"/>
      <c r="BH45" s="2"/>
      <c r="BI45" s="2"/>
    </row>
    <row r="46" spans="1:70" ht="21.95" customHeight="1" x14ac:dyDescent="0.2">
      <c r="A46" s="292"/>
      <c r="B46" s="294"/>
      <c r="C46" s="250"/>
      <c r="D46" s="268"/>
      <c r="E46" s="271"/>
      <c r="F46" s="252"/>
      <c r="G46" s="253"/>
      <c r="H46" s="252"/>
      <c r="I46" s="252"/>
      <c r="J46" s="173"/>
      <c r="K46" s="271"/>
      <c r="L46" s="269"/>
      <c r="M46" s="252"/>
      <c r="N46" s="255"/>
      <c r="O46" s="252"/>
      <c r="P46" s="256"/>
      <c r="Q46" s="255"/>
      <c r="R46" s="252"/>
      <c r="S46" s="252"/>
      <c r="T46" s="257"/>
      <c r="U46" s="258"/>
      <c r="V46" s="295"/>
      <c r="W46" s="259"/>
      <c r="X46" s="260"/>
      <c r="Y46" s="258"/>
      <c r="Z46" s="261"/>
      <c r="AA46" s="258"/>
      <c r="AB46" s="270"/>
      <c r="AC46" s="287"/>
      <c r="AD46" s="270"/>
      <c r="AE46" s="287"/>
      <c r="AF46" s="270"/>
      <c r="AG46" s="285"/>
      <c r="AH46" s="286"/>
      <c r="AI46" s="285"/>
      <c r="AJ46" s="261"/>
      <c r="AK46" s="258"/>
      <c r="AL46" s="261"/>
      <c r="AM46" s="258"/>
      <c r="AN46" s="172"/>
      <c r="AO46" s="258"/>
      <c r="AP46" s="266"/>
      <c r="AQ46" s="275"/>
      <c r="BC46" s="2"/>
      <c r="BD46" s="2"/>
      <c r="BE46" s="2"/>
      <c r="BF46" s="2"/>
      <c r="BK46" s="2"/>
      <c r="BM46" s="2"/>
      <c r="BN46" s="276"/>
      <c r="BO46" s="276"/>
      <c r="BP46" s="276"/>
      <c r="BQ46" s="276"/>
      <c r="BR46" s="276"/>
    </row>
    <row r="47" spans="1:70" ht="21.95" customHeight="1" x14ac:dyDescent="0.2">
      <c r="A47" s="292"/>
      <c r="B47" s="294"/>
      <c r="C47" s="250"/>
      <c r="D47" s="268"/>
      <c r="E47" s="271"/>
      <c r="F47" s="252"/>
      <c r="G47" s="253"/>
      <c r="H47" s="252"/>
      <c r="I47" s="252"/>
      <c r="J47" s="173"/>
      <c r="K47" s="271"/>
      <c r="L47" s="269"/>
      <c r="M47" s="271"/>
      <c r="N47" s="255"/>
      <c r="O47" s="252"/>
      <c r="P47" s="256"/>
      <c r="Q47" s="255"/>
      <c r="R47" s="252"/>
      <c r="S47" s="252"/>
      <c r="T47" s="257"/>
      <c r="U47" s="258"/>
      <c r="V47" s="295"/>
      <c r="W47" s="259"/>
      <c r="X47" s="260"/>
      <c r="Y47" s="258"/>
      <c r="Z47" s="261"/>
      <c r="AA47" s="258"/>
      <c r="AB47" s="270"/>
      <c r="AC47" s="324"/>
      <c r="AD47" s="270"/>
      <c r="AE47" s="324"/>
      <c r="AF47" s="270"/>
      <c r="AG47" s="325"/>
      <c r="AH47" s="286"/>
      <c r="AI47" s="285"/>
      <c r="AJ47" s="261"/>
      <c r="AK47" s="258"/>
      <c r="AL47" s="261"/>
      <c r="AM47" s="258"/>
      <c r="AN47" s="172"/>
      <c r="AO47" s="258"/>
      <c r="AP47" s="266"/>
      <c r="AQ47" s="275"/>
      <c r="BC47" s="2"/>
      <c r="BD47" s="2"/>
      <c r="BE47" s="2"/>
      <c r="BF47" s="2"/>
      <c r="BK47" s="2"/>
      <c r="BM47" s="2"/>
      <c r="BN47" s="2"/>
      <c r="BO47" s="2"/>
      <c r="BP47" s="2"/>
      <c r="BQ47" s="2"/>
      <c r="BR47" s="2"/>
    </row>
    <row r="48" spans="1:70" ht="21.95" customHeight="1" thickBot="1" x14ac:dyDescent="0.25">
      <c r="A48" s="292"/>
      <c r="B48" s="294"/>
      <c r="C48" s="250"/>
      <c r="D48" s="268"/>
      <c r="E48" s="271"/>
      <c r="F48" s="252"/>
      <c r="G48" s="253"/>
      <c r="H48" s="252"/>
      <c r="I48" s="252"/>
      <c r="J48" s="173"/>
      <c r="K48" s="271"/>
      <c r="L48" s="269"/>
      <c r="M48" s="271"/>
      <c r="N48" s="255"/>
      <c r="O48" s="252"/>
      <c r="P48" s="256"/>
      <c r="Q48" s="255"/>
      <c r="R48" s="252"/>
      <c r="S48" s="252"/>
      <c r="T48" s="257"/>
      <c r="U48" s="258"/>
      <c r="V48" s="295"/>
      <c r="W48" s="259"/>
      <c r="X48" s="260"/>
      <c r="Y48" s="258"/>
      <c r="Z48" s="261"/>
      <c r="AA48" s="258"/>
      <c r="AB48" s="270"/>
      <c r="AC48" s="288"/>
      <c r="AD48" s="270"/>
      <c r="AE48" s="288"/>
      <c r="AF48" s="270"/>
      <c r="AG48" s="284"/>
      <c r="AH48" s="286"/>
      <c r="AI48" s="285"/>
      <c r="AJ48" s="261"/>
      <c r="AK48" s="258"/>
      <c r="AL48" s="261"/>
      <c r="AM48" s="258"/>
      <c r="AN48" s="172"/>
      <c r="AO48" s="258"/>
      <c r="AP48" s="266"/>
      <c r="AQ48" s="275"/>
      <c r="AT48" s="277" t="s">
        <v>17</v>
      </c>
      <c r="AU48" s="277"/>
      <c r="AV48" s="277"/>
      <c r="AW48" s="277"/>
      <c r="BL48" s="278"/>
      <c r="BN48" s="278" t="s">
        <v>124</v>
      </c>
      <c r="BO48" s="278"/>
      <c r="BP48" s="278"/>
      <c r="BQ48" s="278"/>
    </row>
    <row r="49" spans="1:65" ht="21.95" customHeight="1" thickBot="1" x14ac:dyDescent="0.25">
      <c r="A49" s="279" t="s">
        <v>91</v>
      </c>
      <c r="B49" s="280"/>
      <c r="C49" s="281"/>
      <c r="D49" s="281"/>
      <c r="E49" s="281"/>
      <c r="F49" s="281"/>
      <c r="G49" s="281"/>
      <c r="H49" s="281"/>
      <c r="I49" s="281"/>
      <c r="J49" s="281"/>
      <c r="K49" s="281"/>
      <c r="L49" s="281"/>
      <c r="M49" s="281"/>
      <c r="N49" s="281"/>
      <c r="O49" s="281"/>
      <c r="P49" s="279"/>
      <c r="Q49" s="281"/>
      <c r="R49" s="281"/>
      <c r="S49" s="329"/>
      <c r="T49" s="282" t="s">
        <v>91</v>
      </c>
      <c r="U49" s="333">
        <f>'N-NITRITO+NITRATO'!E8</f>
        <v>0</v>
      </c>
      <c r="V49" s="332"/>
      <c r="W49" s="333"/>
      <c r="X49" s="332"/>
      <c r="Y49" s="333"/>
      <c r="Z49" s="332"/>
      <c r="AA49" s="338">
        <f>'N-AMONIACAL '!E8</f>
        <v>0</v>
      </c>
      <c r="AB49" s="339"/>
      <c r="AC49" s="333"/>
      <c r="AD49" s="332"/>
      <c r="AE49" s="333"/>
      <c r="AF49" s="332"/>
      <c r="AG49" s="331" t="e">
        <f>#REF!</f>
        <v>#REF!</v>
      </c>
      <c r="AH49" s="332"/>
      <c r="AI49" s="333" t="e">
        <f>#REF!</f>
        <v>#REF!</v>
      </c>
      <c r="AJ49" s="332"/>
      <c r="AK49" s="333" t="e">
        <f>#REF!</f>
        <v>#REF!</v>
      </c>
      <c r="AL49" s="334"/>
      <c r="AM49" s="333" t="e">
        <f>#REF!</f>
        <v>#REF!</v>
      </c>
      <c r="AN49" s="332"/>
      <c r="AO49" s="333" t="e">
        <f>#REF!</f>
        <v>#REF!</v>
      </c>
      <c r="AP49" s="332"/>
      <c r="AQ49" s="2"/>
      <c r="AW49" s="2"/>
      <c r="AX49" s="2"/>
      <c r="AY49" s="2"/>
      <c r="AZ49" s="2"/>
      <c r="BF49" s="2"/>
      <c r="BG49" s="2"/>
      <c r="BH49" s="2"/>
      <c r="BI49" s="2"/>
    </row>
    <row r="50" spans="1:65" x14ac:dyDescent="0.2">
      <c r="BF50" s="2"/>
      <c r="BG50" s="2"/>
      <c r="BH50" s="2"/>
      <c r="BI50" s="2"/>
    </row>
    <row r="51" spans="1:65" ht="17.25" customHeight="1" x14ac:dyDescent="0.2">
      <c r="A51" s="2"/>
      <c r="B51" s="2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2"/>
      <c r="Q51" s="177"/>
      <c r="R51" s="177"/>
      <c r="S51" s="177"/>
      <c r="T51" s="183"/>
      <c r="U51" s="182"/>
      <c r="V51" s="183"/>
      <c r="W51" s="183"/>
      <c r="X51" s="183"/>
      <c r="Y51" s="182"/>
      <c r="Z51" s="183"/>
      <c r="AA51" s="182"/>
      <c r="AB51" s="183"/>
      <c r="AC51" s="183"/>
      <c r="AD51" s="183"/>
      <c r="AE51" s="183"/>
      <c r="AF51" s="183"/>
      <c r="AG51" s="2"/>
      <c r="AH51" s="183"/>
      <c r="AI51" s="2"/>
      <c r="AJ51" s="183"/>
      <c r="AK51" s="183"/>
      <c r="AL51" s="183"/>
      <c r="AM51" s="182"/>
      <c r="AN51" s="183"/>
      <c r="AO51" s="182"/>
      <c r="AP51" s="183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</row>
  </sheetData>
  <sheetProtection password="D269" sheet="1" objects="1" scenarios="1"/>
  <mergeCells count="73">
    <mergeCell ref="C9:E9"/>
    <mergeCell ref="AI9:AK9"/>
    <mergeCell ref="AV9:AZ9"/>
    <mergeCell ref="C10:E10"/>
    <mergeCell ref="AI10:AK10"/>
    <mergeCell ref="AV10:AZ10"/>
    <mergeCell ref="C11:E11"/>
    <mergeCell ref="AI11:AK11"/>
    <mergeCell ref="AV11:AZ11"/>
    <mergeCell ref="C12:E12"/>
    <mergeCell ref="AI12:AK12"/>
    <mergeCell ref="AV12:AZ12"/>
    <mergeCell ref="C13:E13"/>
    <mergeCell ref="AI13:AK13"/>
    <mergeCell ref="AV13:AZ13"/>
    <mergeCell ref="A15:A18"/>
    <mergeCell ref="B15:B18"/>
    <mergeCell ref="C15:S15"/>
    <mergeCell ref="U15:V15"/>
    <mergeCell ref="W15:X15"/>
    <mergeCell ref="Y15:Z15"/>
    <mergeCell ref="AA15:AB15"/>
    <mergeCell ref="AO15:AP15"/>
    <mergeCell ref="U16:V16"/>
    <mergeCell ref="W16:X16"/>
    <mergeCell ref="Y16:Z16"/>
    <mergeCell ref="AA16:AB16"/>
    <mergeCell ref="AC16:AD16"/>
    <mergeCell ref="AE16:AF16"/>
    <mergeCell ref="AG16:AH16"/>
    <mergeCell ref="AI16:AJ16"/>
    <mergeCell ref="AK16:AL16"/>
    <mergeCell ref="AC15:AD15"/>
    <mergeCell ref="AE15:AF15"/>
    <mergeCell ref="AG15:AH15"/>
    <mergeCell ref="AI15:AJ15"/>
    <mergeCell ref="AK15:AL15"/>
    <mergeCell ref="AM15:AN15"/>
    <mergeCell ref="AM16:AN16"/>
    <mergeCell ref="AO16:AP16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K17:AL17"/>
    <mergeCell ref="AM17:AN17"/>
    <mergeCell ref="AO17:AP17"/>
    <mergeCell ref="U18:V18"/>
    <mergeCell ref="W18:X18"/>
    <mergeCell ref="Y18:Z18"/>
    <mergeCell ref="AA18:AB18"/>
    <mergeCell ref="AC18:AD18"/>
    <mergeCell ref="AE18:AF18"/>
    <mergeCell ref="AG18:AH18"/>
    <mergeCell ref="AI18:AJ18"/>
    <mergeCell ref="AK18:AL18"/>
    <mergeCell ref="AM18:AN18"/>
    <mergeCell ref="AO18:AP18"/>
    <mergeCell ref="U49:V49"/>
    <mergeCell ref="W49:X49"/>
    <mergeCell ref="Y49:Z49"/>
    <mergeCell ref="AA49:AB49"/>
    <mergeCell ref="AC49:AD49"/>
    <mergeCell ref="AE49:AF49"/>
    <mergeCell ref="AG49:AH49"/>
    <mergeCell ref="AI49:AJ49"/>
    <mergeCell ref="AK49:AL49"/>
    <mergeCell ref="AM49:AN49"/>
    <mergeCell ref="AO49:AP49"/>
  </mergeCells>
  <conditionalFormatting sqref="AJ19">
    <cfRule type="cellIs" dxfId="60" priority="21" operator="lessThan">
      <formula>$AL$19</formula>
    </cfRule>
  </conditionalFormatting>
  <conditionalFormatting sqref="AJ20">
    <cfRule type="cellIs" dxfId="59" priority="20" operator="lessThan">
      <formula>$AL$20</formula>
    </cfRule>
  </conditionalFormatting>
  <conditionalFormatting sqref="AJ21">
    <cfRule type="cellIs" dxfId="58" priority="19" operator="lessThan">
      <formula>$AL$21</formula>
    </cfRule>
  </conditionalFormatting>
  <conditionalFormatting sqref="AJ22">
    <cfRule type="cellIs" dxfId="57" priority="18" operator="lessThan">
      <formula>$AL$22</formula>
    </cfRule>
  </conditionalFormatting>
  <conditionalFormatting sqref="AJ23">
    <cfRule type="cellIs" dxfId="56" priority="17" operator="lessThan">
      <formula>$AL$23</formula>
    </cfRule>
  </conditionalFormatting>
  <conditionalFormatting sqref="AJ24">
    <cfRule type="cellIs" dxfId="55" priority="16" operator="lessThan">
      <formula>$AL$24</formula>
    </cfRule>
  </conditionalFormatting>
  <conditionalFormatting sqref="AJ25">
    <cfRule type="cellIs" dxfId="54" priority="15" operator="lessThan">
      <formula>$AL$25</formula>
    </cfRule>
  </conditionalFormatting>
  <conditionalFormatting sqref="AJ26">
    <cfRule type="cellIs" dxfId="53" priority="14" operator="lessThan">
      <formula>$AL$26</formula>
    </cfRule>
  </conditionalFormatting>
  <conditionalFormatting sqref="AJ27">
    <cfRule type="cellIs" dxfId="52" priority="13" operator="lessThan">
      <formula>$AL$27</formula>
    </cfRule>
  </conditionalFormatting>
  <conditionalFormatting sqref="AJ28">
    <cfRule type="cellIs" dxfId="51" priority="12" operator="lessThan">
      <formula>$AL$28</formula>
    </cfRule>
  </conditionalFormatting>
  <conditionalFormatting sqref="AJ30">
    <cfRule type="cellIs" dxfId="50" priority="11" operator="lessThan">
      <formula>$AL$30</formula>
    </cfRule>
  </conditionalFormatting>
  <conditionalFormatting sqref="AJ31">
    <cfRule type="cellIs" dxfId="49" priority="10" operator="lessThan">
      <formula>$AL$31</formula>
    </cfRule>
  </conditionalFormatting>
  <conditionalFormatting sqref="AJ32">
    <cfRule type="cellIs" dxfId="48" priority="9" operator="lessThan">
      <formula>$AL$32</formula>
    </cfRule>
  </conditionalFormatting>
  <conditionalFormatting sqref="AJ33">
    <cfRule type="cellIs" dxfId="47" priority="8" operator="lessThan">
      <formula>$AL$33</formula>
    </cfRule>
  </conditionalFormatting>
  <conditionalFormatting sqref="AJ34">
    <cfRule type="cellIs" dxfId="46" priority="7" operator="lessThan">
      <formula>$AL$34</formula>
    </cfRule>
  </conditionalFormatting>
  <conditionalFormatting sqref="AJ35">
    <cfRule type="cellIs" dxfId="45" priority="6" operator="lessThan">
      <formula>$AL$35</formula>
    </cfRule>
  </conditionalFormatting>
  <conditionalFormatting sqref="AJ36">
    <cfRule type="cellIs" dxfId="44" priority="5" operator="lessThan">
      <formula>$AL$36</formula>
    </cfRule>
  </conditionalFormatting>
  <conditionalFormatting sqref="AJ37">
    <cfRule type="cellIs" dxfId="43" priority="4" operator="lessThan">
      <formula>$AL$37</formula>
    </cfRule>
  </conditionalFormatting>
  <conditionalFormatting sqref="AJ38">
    <cfRule type="cellIs" dxfId="42" priority="3" operator="lessThan">
      <formula>$AL$38</formula>
    </cfRule>
  </conditionalFormatting>
  <conditionalFormatting sqref="AJ39:AJ48">
    <cfRule type="cellIs" dxfId="41" priority="2" operator="lessThan">
      <formula>$AL$39</formula>
    </cfRule>
  </conditionalFormatting>
  <conditionalFormatting sqref="AJ29">
    <cfRule type="cellIs" dxfId="40" priority="1" operator="lessThan">
      <formula>$AL$29</formula>
    </cfRule>
  </conditionalFormatting>
  <printOptions horizontalCentered="1"/>
  <pageMargins left="0.39370078740157483" right="0.31496062992125984" top="0.31496062992125984" bottom="0.59055118110236227" header="0.39370078740157483" footer="0.19685039370078741"/>
  <pageSetup paperSize="14" scale="54" orientation="landscape" r:id="rId1"/>
  <headerFooter alignWithMargins="0">
    <oddHeader xml:space="preserve">&amp;L               
                 &amp;G&amp;C
&amp;14INFORME DE ENSAYO LAGOS
LABORATORIO AMBIENTAL DGA
DCPRH&amp;R
&amp;12LADGA-5.10-01-02  
VERSIÓN: 04
FECHA: 05-04-2016&amp;10
</oddHeader>
    <oddFooter>&amp;CLABORATORIO AMBIENTAL DIRECCIÓN GENERAL DE AGUAS. DEPARTAMENTO DE CONSERVACIÓN Y PROTECCIÓN DEL RECURSO HÍDRICO.
SANTA ROSA 342 2° PISO. SANTIAGO. TELEFONO: 224493862&amp;RPAG &amp;P de &amp;N</oddFooter>
  </headerFooter>
  <colBreaks count="4" manualBreakCount="4">
    <brk id="19" max="87" man="1"/>
    <brk id="42" max="1048575" man="1"/>
    <brk id="91" max="1048575" man="1"/>
    <brk id="112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 enableFormatConditionsCalculation="0">
    <tabColor indexed="51"/>
  </sheetPr>
  <dimension ref="A1:E105"/>
  <sheetViews>
    <sheetView showGridLines="0" view="pageBreakPreview" zoomScaleNormal="100" zoomScaleSheetLayoutView="100" workbookViewId="0">
      <selection activeCell="C11" sqref="C11"/>
    </sheetView>
  </sheetViews>
  <sheetFormatPr baseColWidth="10" defaultColWidth="11.42578125" defaultRowHeight="12.75" x14ac:dyDescent="0.2"/>
  <cols>
    <col min="1" max="1" width="17.7109375" style="5" customWidth="1"/>
    <col min="2" max="2" width="16.140625" style="5" customWidth="1"/>
    <col min="3" max="3" width="15.7109375" style="5" customWidth="1"/>
    <col min="4" max="4" width="40" style="5" bestFit="1" customWidth="1"/>
    <col min="5" max="5" width="35.42578125" style="5" bestFit="1" customWidth="1"/>
    <col min="6" max="16384" width="11.42578125" style="5"/>
  </cols>
  <sheetData>
    <row r="1" spans="1:5" ht="15" customHeight="1" x14ac:dyDescent="0.25">
      <c r="A1" s="27"/>
      <c r="B1" s="392" t="s">
        <v>9</v>
      </c>
      <c r="C1" s="393"/>
      <c r="D1" s="394"/>
      <c r="E1" s="27" t="s">
        <v>86</v>
      </c>
    </row>
    <row r="2" spans="1:5" ht="15" customHeight="1" x14ac:dyDescent="0.2">
      <c r="A2" s="28"/>
      <c r="B2" s="395" t="s">
        <v>63</v>
      </c>
      <c r="C2" s="396"/>
      <c r="D2" s="397"/>
      <c r="E2" s="28" t="s">
        <v>87</v>
      </c>
    </row>
    <row r="3" spans="1:5" ht="14.1" customHeight="1" x14ac:dyDescent="0.2">
      <c r="A3" s="28"/>
      <c r="B3" s="401" t="s">
        <v>64</v>
      </c>
      <c r="C3" s="402"/>
      <c r="D3" s="403"/>
      <c r="E3" s="55" t="s">
        <v>88</v>
      </c>
    </row>
    <row r="4" spans="1:5" ht="14.1" customHeight="1" x14ac:dyDescent="0.2">
      <c r="A4" s="28"/>
      <c r="B4" s="29"/>
      <c r="C4" s="30"/>
      <c r="D4" s="31"/>
      <c r="E4" s="28"/>
    </row>
    <row r="5" spans="1:5" ht="14.1" customHeight="1" thickBot="1" x14ac:dyDescent="0.25">
      <c r="A5" s="32"/>
      <c r="B5" s="33"/>
      <c r="C5" s="34"/>
      <c r="D5" s="35"/>
      <c r="E5" s="32"/>
    </row>
    <row r="6" spans="1:5" ht="14.1" customHeight="1" x14ac:dyDescent="0.2">
      <c r="A6" s="30"/>
      <c r="B6" s="30"/>
      <c r="C6" s="30"/>
      <c r="D6" s="30"/>
      <c r="E6" s="30"/>
    </row>
    <row r="7" spans="1:5" ht="14.1" customHeight="1" x14ac:dyDescent="0.2">
      <c r="A7" s="36" t="s">
        <v>24</v>
      </c>
      <c r="B7" s="26" t="e">
        <f>#REF!</f>
        <v>#REF!</v>
      </c>
      <c r="C7" s="7"/>
      <c r="D7" s="36" t="s">
        <v>13</v>
      </c>
      <c r="E7" s="8"/>
    </row>
    <row r="8" spans="1:5" ht="14.1" customHeight="1" x14ac:dyDescent="0.2">
      <c r="A8" s="36" t="s">
        <v>10</v>
      </c>
      <c r="B8" s="6"/>
      <c r="C8" s="9"/>
      <c r="D8" s="36" t="s">
        <v>14</v>
      </c>
      <c r="E8" s="8"/>
    </row>
    <row r="9" spans="1:5" ht="14.1" customHeight="1" x14ac:dyDescent="0.2">
      <c r="A9" s="36" t="s">
        <v>20</v>
      </c>
      <c r="B9" s="26" t="s">
        <v>19</v>
      </c>
      <c r="C9" s="9"/>
      <c r="D9" s="36" t="s">
        <v>143</v>
      </c>
      <c r="E9" s="8"/>
    </row>
    <row r="10" spans="1:5" ht="14.1" customHeight="1" x14ac:dyDescent="0.2">
      <c r="A10" s="36" t="s">
        <v>25</v>
      </c>
      <c r="B10" s="52">
        <v>410</v>
      </c>
      <c r="C10" s="9"/>
      <c r="D10" s="39"/>
      <c r="E10" s="8"/>
    </row>
    <row r="11" spans="1:5" ht="14.1" customHeight="1" x14ac:dyDescent="0.2">
      <c r="A11" s="36" t="s">
        <v>21</v>
      </c>
      <c r="B11" s="53">
        <v>0.01</v>
      </c>
      <c r="C11" s="9"/>
      <c r="E11" s="8"/>
    </row>
    <row r="12" spans="1:5" ht="14.1" customHeight="1" x14ac:dyDescent="0.2">
      <c r="A12" s="36"/>
      <c r="B12" s="53"/>
      <c r="C12" s="9"/>
      <c r="D12" s="39"/>
      <c r="E12" s="8"/>
    </row>
    <row r="13" spans="1:5" ht="14.1" customHeight="1" x14ac:dyDescent="0.2">
      <c r="A13" s="38" t="s">
        <v>22</v>
      </c>
      <c r="B13" s="40" t="s">
        <v>8</v>
      </c>
      <c r="C13" s="7"/>
      <c r="D13" s="42" t="s">
        <v>6</v>
      </c>
      <c r="E13" s="22" t="e">
        <f>SLOPE(B14:B18,A14:A18)</f>
        <v>#DIV/0!</v>
      </c>
    </row>
    <row r="14" spans="1:5" ht="14.1" customHeight="1" x14ac:dyDescent="0.2">
      <c r="A14" s="11"/>
      <c r="B14" s="11"/>
      <c r="C14" s="7"/>
      <c r="D14" s="43"/>
      <c r="E14" s="23"/>
    </row>
    <row r="15" spans="1:5" ht="14.1" customHeight="1" x14ac:dyDescent="0.2">
      <c r="A15" s="11"/>
      <c r="B15" s="11"/>
      <c r="C15" s="7"/>
      <c r="D15" s="44" t="s">
        <v>7</v>
      </c>
      <c r="E15" s="24" t="e">
        <f>INTERCEPT(B14:B18,A14:A18)</f>
        <v>#DIV/0!</v>
      </c>
    </row>
    <row r="16" spans="1:5" ht="14.1" customHeight="1" x14ac:dyDescent="0.2">
      <c r="A16" s="11"/>
      <c r="B16" s="11"/>
      <c r="C16" s="7"/>
      <c r="D16" s="41"/>
      <c r="E16" s="23"/>
    </row>
    <row r="17" spans="1:5" ht="14.1" customHeight="1" x14ac:dyDescent="0.2">
      <c r="A17" s="11"/>
      <c r="B17" s="11"/>
      <c r="C17" s="7"/>
      <c r="D17" s="45" t="s">
        <v>12</v>
      </c>
      <c r="E17" s="25" t="e">
        <f>CORREL(A14:A18,B14:B18)</f>
        <v>#DIV/0!</v>
      </c>
    </row>
    <row r="18" spans="1:5" ht="14.1" customHeight="1" x14ac:dyDescent="0.2">
      <c r="A18" s="11"/>
      <c r="B18" s="11"/>
      <c r="C18" s="7"/>
      <c r="D18" s="41"/>
      <c r="E18" s="41"/>
    </row>
    <row r="19" spans="1:5" ht="14.1" customHeight="1" x14ac:dyDescent="0.2">
      <c r="A19" s="12"/>
      <c r="B19" s="13"/>
      <c r="C19" s="14"/>
      <c r="D19" s="7"/>
      <c r="E19" s="7"/>
    </row>
    <row r="20" spans="1:5" ht="13.5" customHeight="1" x14ac:dyDescent="0.2">
      <c r="A20" s="15"/>
      <c r="B20" s="16"/>
      <c r="C20" s="14"/>
      <c r="D20" s="7"/>
      <c r="E20" s="7"/>
    </row>
    <row r="21" spans="1:5" ht="13.5" customHeight="1" x14ac:dyDescent="0.2">
      <c r="A21" s="17"/>
      <c r="B21" s="7"/>
      <c r="C21" s="7"/>
      <c r="D21" s="7"/>
      <c r="E21" s="7"/>
    </row>
    <row r="22" spans="1:5" ht="13.5" customHeight="1" x14ac:dyDescent="0.2">
      <c r="A22" s="7"/>
      <c r="B22" s="7"/>
      <c r="C22" s="7"/>
      <c r="D22" s="7"/>
      <c r="E22" s="7"/>
    </row>
    <row r="23" spans="1:5" ht="13.5" customHeight="1" x14ac:dyDescent="0.2">
      <c r="A23" s="7"/>
      <c r="B23" s="7"/>
      <c r="C23" s="7"/>
      <c r="D23" s="7"/>
      <c r="E23" s="7"/>
    </row>
    <row r="24" spans="1:5" ht="13.5" customHeight="1" x14ac:dyDescent="0.2">
      <c r="A24" s="7"/>
      <c r="B24" s="7"/>
      <c r="C24" s="7"/>
      <c r="D24" s="7"/>
      <c r="E24" s="7"/>
    </row>
    <row r="25" spans="1:5" ht="13.5" customHeight="1" x14ac:dyDescent="0.2">
      <c r="A25" s="7"/>
      <c r="B25" s="7"/>
      <c r="C25" s="7"/>
      <c r="D25" s="7"/>
      <c r="E25" s="7"/>
    </row>
    <row r="26" spans="1:5" ht="13.5" customHeight="1" x14ac:dyDescent="0.2">
      <c r="A26" s="7"/>
      <c r="B26" s="7"/>
      <c r="C26" s="7"/>
      <c r="D26" s="7"/>
      <c r="E26" s="7"/>
    </row>
    <row r="27" spans="1:5" ht="13.5" customHeight="1" x14ac:dyDescent="0.2">
      <c r="A27" s="7"/>
      <c r="B27" s="7"/>
      <c r="C27" s="7"/>
      <c r="D27" s="7"/>
      <c r="E27" s="7"/>
    </row>
    <row r="28" spans="1:5" ht="13.5" customHeight="1" x14ac:dyDescent="0.2">
      <c r="A28" s="7"/>
      <c r="B28" s="7"/>
      <c r="C28" s="7"/>
      <c r="D28" s="7"/>
      <c r="E28" s="7"/>
    </row>
    <row r="29" spans="1:5" ht="13.5" customHeight="1" x14ac:dyDescent="0.2">
      <c r="A29" s="7"/>
      <c r="B29" s="7"/>
      <c r="C29" s="7"/>
      <c r="D29" s="7"/>
      <c r="E29" s="7"/>
    </row>
    <row r="30" spans="1:5" ht="13.5" customHeight="1" x14ac:dyDescent="0.2">
      <c r="A30" s="7"/>
      <c r="B30" s="7"/>
      <c r="C30" s="7"/>
      <c r="D30" s="7"/>
      <c r="E30" s="7"/>
    </row>
    <row r="31" spans="1:5" ht="13.5" customHeight="1" x14ac:dyDescent="0.2">
      <c r="A31" s="7"/>
      <c r="B31" s="7"/>
      <c r="C31" s="7"/>
      <c r="D31" s="7"/>
      <c r="E31" s="7"/>
    </row>
    <row r="32" spans="1:5" ht="13.5" customHeight="1" x14ac:dyDescent="0.2">
      <c r="A32" s="7"/>
      <c r="B32" s="7"/>
      <c r="C32" s="7"/>
      <c r="D32" s="7"/>
      <c r="E32" s="7"/>
    </row>
    <row r="33" spans="1:5" s="18" customFormat="1" ht="13.5" customHeight="1" x14ac:dyDescent="0.2">
      <c r="A33" s="46" t="s">
        <v>5</v>
      </c>
      <c r="B33" s="46" t="s">
        <v>8</v>
      </c>
      <c r="C33" s="47" t="s">
        <v>146</v>
      </c>
      <c r="D33" s="46" t="s">
        <v>145</v>
      </c>
      <c r="E33" s="48" t="s">
        <v>23</v>
      </c>
    </row>
    <row r="34" spans="1:5" ht="13.5" customHeight="1" x14ac:dyDescent="0.2">
      <c r="A34" s="49" t="e">
        <f>#REF!</f>
        <v>#REF!</v>
      </c>
      <c r="B34" s="11"/>
      <c r="C34" s="10"/>
      <c r="D34" s="10"/>
      <c r="E34" s="21" t="e">
        <f>((B34-E$15)/E$13)*(D34/C34)</f>
        <v>#DIV/0!</v>
      </c>
    </row>
    <row r="35" spans="1:5" ht="13.5" customHeight="1" x14ac:dyDescent="0.2">
      <c r="A35" s="49" t="e">
        <f>#REF!</f>
        <v>#REF!</v>
      </c>
      <c r="B35" s="11"/>
      <c r="C35" s="10"/>
      <c r="D35" s="10"/>
      <c r="E35" s="21" t="e">
        <f t="shared" ref="E35:E63" si="0">((B35-E$15)/E$13)*(D35/C35)</f>
        <v>#DIV/0!</v>
      </c>
    </row>
    <row r="36" spans="1:5" ht="13.5" customHeight="1" x14ac:dyDescent="0.2">
      <c r="A36" s="49" t="e">
        <f>#REF!</f>
        <v>#REF!</v>
      </c>
      <c r="B36" s="11"/>
      <c r="C36" s="10"/>
      <c r="D36" s="10"/>
      <c r="E36" s="21" t="e">
        <f t="shared" si="0"/>
        <v>#DIV/0!</v>
      </c>
    </row>
    <row r="37" spans="1:5" ht="13.5" customHeight="1" x14ac:dyDescent="0.2">
      <c r="A37" s="49" t="e">
        <f>#REF!</f>
        <v>#REF!</v>
      </c>
      <c r="B37" s="11"/>
      <c r="C37" s="10"/>
      <c r="D37" s="10"/>
      <c r="E37" s="21" t="e">
        <f t="shared" si="0"/>
        <v>#DIV/0!</v>
      </c>
    </row>
    <row r="38" spans="1:5" ht="13.5" customHeight="1" x14ac:dyDescent="0.2">
      <c r="A38" s="49" t="e">
        <f>#REF!</f>
        <v>#REF!</v>
      </c>
      <c r="B38" s="11"/>
      <c r="C38" s="10"/>
      <c r="D38" s="10"/>
      <c r="E38" s="21" t="e">
        <f t="shared" si="0"/>
        <v>#DIV/0!</v>
      </c>
    </row>
    <row r="39" spans="1:5" ht="13.5" customHeight="1" x14ac:dyDescent="0.2">
      <c r="A39" s="49" t="e">
        <f>#REF!</f>
        <v>#REF!</v>
      </c>
      <c r="B39" s="11"/>
      <c r="C39" s="10"/>
      <c r="D39" s="10"/>
      <c r="E39" s="21" t="e">
        <f t="shared" si="0"/>
        <v>#DIV/0!</v>
      </c>
    </row>
    <row r="40" spans="1:5" ht="13.5" customHeight="1" x14ac:dyDescent="0.2">
      <c r="A40" s="49" t="e">
        <f>#REF!</f>
        <v>#REF!</v>
      </c>
      <c r="B40" s="11"/>
      <c r="C40" s="10"/>
      <c r="D40" s="10"/>
      <c r="E40" s="21" t="e">
        <f t="shared" si="0"/>
        <v>#DIV/0!</v>
      </c>
    </row>
    <row r="41" spans="1:5" ht="13.5" customHeight="1" x14ac:dyDescent="0.2">
      <c r="A41" s="49" t="e">
        <f>#REF!</f>
        <v>#REF!</v>
      </c>
      <c r="B41" s="11"/>
      <c r="C41" s="10"/>
      <c r="D41" s="10"/>
      <c r="E41" s="21" t="e">
        <f t="shared" si="0"/>
        <v>#DIV/0!</v>
      </c>
    </row>
    <row r="42" spans="1:5" ht="13.5" customHeight="1" x14ac:dyDescent="0.2">
      <c r="A42" s="49" t="e">
        <f>#REF!</f>
        <v>#REF!</v>
      </c>
      <c r="B42" s="11"/>
      <c r="C42" s="10"/>
      <c r="D42" s="10"/>
      <c r="E42" s="21" t="e">
        <f t="shared" si="0"/>
        <v>#DIV/0!</v>
      </c>
    </row>
    <row r="43" spans="1:5" ht="13.5" customHeight="1" x14ac:dyDescent="0.2">
      <c r="A43" s="49" t="e">
        <f>#REF!</f>
        <v>#REF!</v>
      </c>
      <c r="B43" s="11"/>
      <c r="C43" s="10"/>
      <c r="D43" s="10"/>
      <c r="E43" s="21" t="e">
        <f t="shared" si="0"/>
        <v>#DIV/0!</v>
      </c>
    </row>
    <row r="44" spans="1:5" ht="13.5" customHeight="1" x14ac:dyDescent="0.2">
      <c r="A44" s="49" t="e">
        <f>#REF!</f>
        <v>#REF!</v>
      </c>
      <c r="B44" s="19"/>
      <c r="C44" s="10"/>
      <c r="D44" s="10"/>
      <c r="E44" s="21" t="e">
        <f t="shared" si="0"/>
        <v>#DIV/0!</v>
      </c>
    </row>
    <row r="45" spans="1:5" ht="13.5" customHeight="1" x14ac:dyDescent="0.2">
      <c r="A45" s="49" t="e">
        <f>#REF!</f>
        <v>#REF!</v>
      </c>
      <c r="B45" s="19"/>
      <c r="C45" s="10"/>
      <c r="D45" s="10"/>
      <c r="E45" s="21" t="e">
        <f t="shared" si="0"/>
        <v>#DIV/0!</v>
      </c>
    </row>
    <row r="46" spans="1:5" ht="13.5" customHeight="1" x14ac:dyDescent="0.2">
      <c r="A46" s="49" t="e">
        <f>#REF!</f>
        <v>#REF!</v>
      </c>
      <c r="B46" s="19"/>
      <c r="C46" s="10"/>
      <c r="D46" s="10"/>
      <c r="E46" s="21" t="e">
        <f t="shared" si="0"/>
        <v>#DIV/0!</v>
      </c>
    </row>
    <row r="47" spans="1:5" ht="13.5" customHeight="1" x14ac:dyDescent="0.2">
      <c r="A47" s="49" t="e">
        <f>#REF!</f>
        <v>#REF!</v>
      </c>
      <c r="B47" s="19"/>
      <c r="C47" s="10"/>
      <c r="D47" s="10"/>
      <c r="E47" s="21" t="e">
        <f t="shared" si="0"/>
        <v>#DIV/0!</v>
      </c>
    </row>
    <row r="48" spans="1:5" ht="13.5" customHeight="1" x14ac:dyDescent="0.2">
      <c r="A48" s="49" t="e">
        <f>#REF!</f>
        <v>#REF!</v>
      </c>
      <c r="B48" s="19"/>
      <c r="C48" s="10"/>
      <c r="D48" s="10"/>
      <c r="E48" s="21" t="e">
        <f t="shared" si="0"/>
        <v>#DIV/0!</v>
      </c>
    </row>
    <row r="49" spans="1:5" ht="13.5" customHeight="1" x14ac:dyDescent="0.2">
      <c r="A49" s="49" t="e">
        <f>#REF!</f>
        <v>#REF!</v>
      </c>
      <c r="B49" s="19"/>
      <c r="C49" s="10"/>
      <c r="D49" s="10"/>
      <c r="E49" s="21" t="e">
        <f t="shared" si="0"/>
        <v>#DIV/0!</v>
      </c>
    </row>
    <row r="50" spans="1:5" ht="13.5" customHeight="1" x14ac:dyDescent="0.2">
      <c r="A50" s="49" t="e">
        <f>#REF!</f>
        <v>#REF!</v>
      </c>
      <c r="B50" s="19"/>
      <c r="C50" s="10"/>
      <c r="D50" s="10"/>
      <c r="E50" s="21" t="e">
        <f t="shared" si="0"/>
        <v>#DIV/0!</v>
      </c>
    </row>
    <row r="51" spans="1:5" ht="13.5" customHeight="1" x14ac:dyDescent="0.2">
      <c r="A51" s="49" t="e">
        <f>#REF!</f>
        <v>#REF!</v>
      </c>
      <c r="B51" s="19"/>
      <c r="C51" s="10"/>
      <c r="D51" s="10"/>
      <c r="E51" s="21" t="e">
        <f t="shared" si="0"/>
        <v>#DIV/0!</v>
      </c>
    </row>
    <row r="52" spans="1:5" ht="13.5" customHeight="1" x14ac:dyDescent="0.2">
      <c r="A52" s="49" t="e">
        <f>#REF!</f>
        <v>#REF!</v>
      </c>
      <c r="B52" s="19"/>
      <c r="C52" s="10"/>
      <c r="D52" s="10"/>
      <c r="E52" s="21" t="e">
        <f t="shared" si="0"/>
        <v>#DIV/0!</v>
      </c>
    </row>
    <row r="53" spans="1:5" ht="13.5" customHeight="1" x14ac:dyDescent="0.2">
      <c r="A53" s="49" t="e">
        <f>#REF!</f>
        <v>#REF!</v>
      </c>
      <c r="B53" s="19"/>
      <c r="C53" s="10"/>
      <c r="D53" s="10"/>
      <c r="E53" s="21" t="e">
        <f t="shared" si="0"/>
        <v>#DIV/0!</v>
      </c>
    </row>
    <row r="54" spans="1:5" ht="13.5" customHeight="1" x14ac:dyDescent="0.2">
      <c r="A54" s="49" t="e">
        <f>#REF!</f>
        <v>#REF!</v>
      </c>
      <c r="B54" s="19"/>
      <c r="C54" s="10"/>
      <c r="D54" s="10"/>
      <c r="E54" s="21" t="e">
        <f t="shared" si="0"/>
        <v>#DIV/0!</v>
      </c>
    </row>
    <row r="55" spans="1:5" ht="13.5" customHeight="1" x14ac:dyDescent="0.2">
      <c r="A55" s="49" t="e">
        <f>#REF!</f>
        <v>#REF!</v>
      </c>
      <c r="B55" s="19"/>
      <c r="C55" s="10"/>
      <c r="D55" s="10"/>
      <c r="E55" s="21" t="e">
        <f t="shared" si="0"/>
        <v>#DIV/0!</v>
      </c>
    </row>
    <row r="56" spans="1:5" ht="13.5" customHeight="1" x14ac:dyDescent="0.2">
      <c r="A56" s="49" t="e">
        <f>#REF!</f>
        <v>#REF!</v>
      </c>
      <c r="B56" s="19"/>
      <c r="C56" s="10"/>
      <c r="D56" s="10"/>
      <c r="E56" s="21" t="e">
        <f t="shared" si="0"/>
        <v>#DIV/0!</v>
      </c>
    </row>
    <row r="57" spans="1:5" ht="13.5" customHeight="1" x14ac:dyDescent="0.2">
      <c r="A57" s="49" t="e">
        <f>#REF!</f>
        <v>#REF!</v>
      </c>
      <c r="B57" s="19"/>
      <c r="C57" s="10"/>
      <c r="D57" s="10"/>
      <c r="E57" s="21" t="e">
        <f t="shared" si="0"/>
        <v>#DIV/0!</v>
      </c>
    </row>
    <row r="58" spans="1:5" ht="13.5" customHeight="1" x14ac:dyDescent="0.2">
      <c r="A58" s="49" t="e">
        <f>#REF!</f>
        <v>#REF!</v>
      </c>
      <c r="B58" s="19"/>
      <c r="C58" s="10"/>
      <c r="D58" s="10"/>
      <c r="E58" s="21" t="e">
        <f t="shared" si="0"/>
        <v>#DIV/0!</v>
      </c>
    </row>
    <row r="59" spans="1:5" ht="13.5" customHeight="1" x14ac:dyDescent="0.2">
      <c r="A59" s="49" t="e">
        <f>#REF!</f>
        <v>#REF!</v>
      </c>
      <c r="B59" s="19"/>
      <c r="C59" s="10"/>
      <c r="D59" s="10"/>
      <c r="E59" s="21" t="e">
        <f t="shared" si="0"/>
        <v>#DIV/0!</v>
      </c>
    </row>
    <row r="60" spans="1:5" ht="13.5" customHeight="1" x14ac:dyDescent="0.2">
      <c r="A60" s="49" t="e">
        <f>#REF!</f>
        <v>#REF!</v>
      </c>
      <c r="B60" s="19"/>
      <c r="C60" s="10"/>
      <c r="D60" s="10"/>
      <c r="E60" s="21" t="e">
        <f t="shared" si="0"/>
        <v>#DIV/0!</v>
      </c>
    </row>
    <row r="61" spans="1:5" ht="13.5" customHeight="1" x14ac:dyDescent="0.2">
      <c r="A61" s="49" t="e">
        <f>#REF!</f>
        <v>#REF!</v>
      </c>
      <c r="B61" s="19"/>
      <c r="C61" s="10"/>
      <c r="D61" s="10"/>
      <c r="E61" s="21" t="e">
        <f t="shared" si="0"/>
        <v>#DIV/0!</v>
      </c>
    </row>
    <row r="62" spans="1:5" ht="13.5" customHeight="1" x14ac:dyDescent="0.2">
      <c r="A62" s="49" t="e">
        <f>#REF!</f>
        <v>#REF!</v>
      </c>
      <c r="B62" s="19"/>
      <c r="C62" s="10"/>
      <c r="D62" s="10"/>
      <c r="E62" s="21" t="e">
        <f t="shared" si="0"/>
        <v>#DIV/0!</v>
      </c>
    </row>
    <row r="63" spans="1:5" ht="13.5" customHeight="1" x14ac:dyDescent="0.2">
      <c r="A63" s="49" t="e">
        <f>#REF!</f>
        <v>#REF!</v>
      </c>
      <c r="B63" s="19"/>
      <c r="C63" s="10"/>
      <c r="D63" s="10"/>
      <c r="E63" s="21" t="e">
        <f t="shared" si="0"/>
        <v>#DIV/0!</v>
      </c>
    </row>
    <row r="64" spans="1:5" ht="13.5" customHeight="1" x14ac:dyDescent="0.2">
      <c r="A64" s="50"/>
      <c r="B64" s="20"/>
      <c r="C64" s="68"/>
      <c r="D64" s="68"/>
      <c r="E64" s="69"/>
    </row>
    <row r="65" spans="1:5" ht="13.5" customHeight="1" thickBot="1" x14ac:dyDescent="0.25">
      <c r="A65" s="50"/>
      <c r="B65" s="20"/>
      <c r="C65" s="68"/>
      <c r="D65" s="68"/>
      <c r="E65" s="69"/>
    </row>
    <row r="66" spans="1:5" ht="13.5" customHeight="1" thickBot="1" x14ac:dyDescent="0.25">
      <c r="A66" s="70" t="s">
        <v>33</v>
      </c>
      <c r="B66" s="71" t="s">
        <v>65</v>
      </c>
      <c r="C66" s="72" t="s">
        <v>66</v>
      </c>
      <c r="D66" s="73" t="s">
        <v>67</v>
      </c>
      <c r="E66" s="71" t="s">
        <v>68</v>
      </c>
    </row>
    <row r="67" spans="1:5" ht="13.5" customHeight="1" x14ac:dyDescent="0.2">
      <c r="A67" s="74" t="s">
        <v>26</v>
      </c>
      <c r="B67" s="75"/>
      <c r="C67" s="76" t="e">
        <f>(B67-E$15)/E$13</f>
        <v>#DIV/0!</v>
      </c>
      <c r="D67" s="404" t="e">
        <f>AVERAGE(C67:C68)</f>
        <v>#DIV/0!</v>
      </c>
      <c r="E67" s="406" t="e">
        <f>ABS(C67-C68)</f>
        <v>#DIV/0!</v>
      </c>
    </row>
    <row r="68" spans="1:5" ht="13.5" customHeight="1" thickBot="1" x14ac:dyDescent="0.25">
      <c r="A68" s="77" t="s">
        <v>27</v>
      </c>
      <c r="B68" s="78"/>
      <c r="C68" s="79" t="e">
        <f>(B68-E$15)/E$13</f>
        <v>#DIV/0!</v>
      </c>
      <c r="D68" s="405"/>
      <c r="E68" s="407"/>
    </row>
    <row r="69" spans="1:5" ht="13.5" customHeight="1" thickBot="1" x14ac:dyDescent="0.25">
      <c r="A69" s="80" t="s">
        <v>69</v>
      </c>
      <c r="B69" s="408" t="s">
        <v>70</v>
      </c>
      <c r="C69" s="409"/>
      <c r="D69" s="81" t="s">
        <v>71</v>
      </c>
      <c r="E69" s="82" t="s">
        <v>72</v>
      </c>
    </row>
    <row r="70" spans="1:5" ht="13.5" customHeight="1" thickBot="1" x14ac:dyDescent="0.25">
      <c r="A70" s="383">
        <v>1</v>
      </c>
      <c r="B70" s="83" t="s">
        <v>144</v>
      </c>
      <c r="C70" s="84">
        <v>1.05</v>
      </c>
      <c r="D70" s="85" t="e">
        <f>IF(AND(C77=FALSE),"Cumple límites Control, revise  lím de precaución y siga. ", "No Cumple límites de Control,avise")</f>
        <v>#DIV/0!</v>
      </c>
      <c r="E70" s="86" t="e">
        <f>IF(AND(E67&lt;=C75),"Cumple límites control, revise lím precaución, siga","No Cumple límites control,avisar")</f>
        <v>#DIV/0!</v>
      </c>
    </row>
    <row r="71" spans="1:5" ht="13.5" customHeight="1" thickBot="1" x14ac:dyDescent="0.25">
      <c r="A71" s="384"/>
      <c r="B71" s="87" t="s">
        <v>73</v>
      </c>
      <c r="C71" s="88">
        <v>0.95</v>
      </c>
      <c r="D71" s="89" t="e">
        <f>IF(AND(C78=FALSE),"Cumple Límites de precaución", "No Cumple límites de precaución, repetir")</f>
        <v>#DIV/0!</v>
      </c>
      <c r="E71" s="90" t="e">
        <f>IF(AND(E67&lt;=C76),"Cumple limites precaución","No Cumple limites precaución, repetir")</f>
        <v>#DIV/0!</v>
      </c>
    </row>
    <row r="72" spans="1:5" ht="13.5" customHeight="1" thickBot="1" x14ac:dyDescent="0.25">
      <c r="A72" s="384"/>
      <c r="B72" s="91" t="s">
        <v>74</v>
      </c>
      <c r="C72" s="92">
        <v>1.0333333333333334</v>
      </c>
      <c r="D72" s="93" t="s">
        <v>75</v>
      </c>
      <c r="E72" s="94"/>
    </row>
    <row r="73" spans="1:5" ht="13.5" customHeight="1" thickBot="1" x14ac:dyDescent="0.25">
      <c r="A73" s="385"/>
      <c r="B73" s="95" t="s">
        <v>76</v>
      </c>
      <c r="C73" s="96">
        <v>0.96666666666666667</v>
      </c>
      <c r="D73" s="97" t="e">
        <f>E$13*C70+E$15</f>
        <v>#DIV/0!</v>
      </c>
      <c r="E73" s="98" t="s">
        <v>77</v>
      </c>
    </row>
    <row r="74" spans="1:5" ht="13.5" customHeight="1" thickBot="1" x14ac:dyDescent="0.25">
      <c r="A74" s="99" t="s">
        <v>78</v>
      </c>
      <c r="B74" s="386" t="s">
        <v>79</v>
      </c>
      <c r="C74" s="387"/>
      <c r="D74" s="100" t="e">
        <f>E$13*C71+E$15</f>
        <v>#DIV/0!</v>
      </c>
      <c r="E74" s="388" t="e">
        <f>IF(AND(A78=FALSE),"SIGA","AVISE o REPITA")</f>
        <v>#DIV/0!</v>
      </c>
    </row>
    <row r="75" spans="1:5" ht="13.5" customHeight="1" thickBot="1" x14ac:dyDescent="0.25">
      <c r="A75" s="390">
        <v>0.03</v>
      </c>
      <c r="B75" s="101" t="s">
        <v>80</v>
      </c>
      <c r="C75" s="102">
        <v>0.1</v>
      </c>
      <c r="D75" s="103" t="e">
        <f>C72*E$13+E$15</f>
        <v>#DIV/0!</v>
      </c>
      <c r="E75" s="389"/>
    </row>
    <row r="76" spans="1:5" ht="13.5" customHeight="1" thickBot="1" x14ac:dyDescent="0.25">
      <c r="A76" s="391"/>
      <c r="B76" s="104" t="s">
        <v>81</v>
      </c>
      <c r="C76" s="105">
        <v>7.6666666666666661E-2</v>
      </c>
      <c r="D76" s="106" t="e">
        <f>C73*E$13+E$15</f>
        <v>#DIV/0!</v>
      </c>
      <c r="E76" s="107"/>
    </row>
    <row r="77" spans="1:5" ht="13.5" hidden="1" customHeight="1" thickBot="1" x14ac:dyDescent="0.25">
      <c r="A77" s="108"/>
      <c r="B77" s="109" t="s">
        <v>82</v>
      </c>
      <c r="C77" s="110" t="e">
        <f>OR(,,A70=D67,,D67&gt;C70,D67&lt;C71)</f>
        <v>#DIV/0!</v>
      </c>
      <c r="D77" s="111" t="s">
        <v>83</v>
      </c>
      <c r="E77" s="112" t="e">
        <f>OR(E67=A75,E67&gt;=C75)</f>
        <v>#DIV/0!</v>
      </c>
    </row>
    <row r="78" spans="1:5" ht="13.5" hidden="1" customHeight="1" thickBot="1" x14ac:dyDescent="0.25">
      <c r="A78" s="33" t="e">
        <f>OR(C77=TRUE,C78=TRUE,E77=TRUE,E78=TRUE)</f>
        <v>#DIV/0!</v>
      </c>
      <c r="B78" s="113" t="s">
        <v>84</v>
      </c>
      <c r="C78" s="114" t="e">
        <f>OR(,A70=D67,D67&gt;C72,D67&lt;C73)</f>
        <v>#DIV/0!</v>
      </c>
      <c r="D78" s="109" t="s">
        <v>85</v>
      </c>
      <c r="E78" s="115" t="e">
        <f>OR(E67=A75,E67&gt;=C76)</f>
        <v>#DIV/0!</v>
      </c>
    </row>
    <row r="79" spans="1:5" ht="13.5" customHeight="1" thickBot="1" x14ac:dyDescent="0.25">
      <c r="A79" s="33"/>
      <c r="B79" s="116"/>
      <c r="C79" s="117"/>
      <c r="D79" s="118"/>
      <c r="E79" s="119"/>
    </row>
    <row r="80" spans="1:5" ht="13.5" customHeight="1" thickBot="1" x14ac:dyDescent="0.25">
      <c r="A80" s="120" t="s">
        <v>33</v>
      </c>
      <c r="B80" s="121" t="s">
        <v>65</v>
      </c>
      <c r="C80" s="122" t="s">
        <v>66</v>
      </c>
      <c r="D80" s="123" t="s">
        <v>67</v>
      </c>
      <c r="E80" s="121" t="s">
        <v>68</v>
      </c>
    </row>
    <row r="81" spans="1:5" ht="13.5" customHeight="1" x14ac:dyDescent="0.2">
      <c r="A81" s="124" t="s">
        <v>26</v>
      </c>
      <c r="B81" s="125"/>
      <c r="C81" s="126" t="e">
        <f>(B81-E$15)/E$13</f>
        <v>#DIV/0!</v>
      </c>
      <c r="D81" s="410" t="e">
        <f>AVERAGE(C81:C82)</f>
        <v>#DIV/0!</v>
      </c>
      <c r="E81" s="410" t="e">
        <f>ABS(C81-C82)</f>
        <v>#DIV/0!</v>
      </c>
    </row>
    <row r="82" spans="1:5" ht="13.5" customHeight="1" thickBot="1" x14ac:dyDescent="0.25">
      <c r="A82" s="127" t="s">
        <v>27</v>
      </c>
      <c r="B82" s="128"/>
      <c r="C82" s="129" t="e">
        <f>(B82-E$15)/E$13</f>
        <v>#DIV/0!</v>
      </c>
      <c r="D82" s="382"/>
      <c r="E82" s="411"/>
    </row>
    <row r="83" spans="1:5" ht="13.5" customHeight="1" thickBot="1" x14ac:dyDescent="0.25">
      <c r="A83" s="80" t="s">
        <v>69</v>
      </c>
      <c r="B83" s="408" t="s">
        <v>70</v>
      </c>
      <c r="C83" s="412"/>
      <c r="D83" s="130" t="s">
        <v>71</v>
      </c>
      <c r="E83" s="131" t="s">
        <v>72</v>
      </c>
    </row>
    <row r="84" spans="1:5" ht="13.5" customHeight="1" thickBot="1" x14ac:dyDescent="0.25">
      <c r="A84" s="374">
        <v>1</v>
      </c>
      <c r="B84" s="132" t="s">
        <v>144</v>
      </c>
      <c r="C84" s="84">
        <v>1.05</v>
      </c>
      <c r="D84" s="133" t="e">
        <f>IF(AND(C91=FALSE),"Cumple límites Control, revise  lím de precaución y siga. ", "No Cumple límites de Control,avise")</f>
        <v>#DIV/0!</v>
      </c>
      <c r="E84" s="134" t="e">
        <f>IF(AND(E81&lt;=C89),"Cumple límites control, revise lím precaución, siga","No Cumple límites control,avisar")</f>
        <v>#DIV/0!</v>
      </c>
    </row>
    <row r="85" spans="1:5" ht="13.5" customHeight="1" thickBot="1" x14ac:dyDescent="0.25">
      <c r="A85" s="375"/>
      <c r="B85" s="135" t="s">
        <v>73</v>
      </c>
      <c r="C85" s="88">
        <v>0.95</v>
      </c>
      <c r="D85" s="136" t="e">
        <f>IF(AND(C92=FALSE),"Cumple Límites de precaución", "No Cumple límites de precaución, repetir")</f>
        <v>#DIV/0!</v>
      </c>
      <c r="E85" s="137" t="e">
        <f>IF(AND(E81&lt;=C90),"Cumple limites precaución","No Cumple limites precaución, repetir")</f>
        <v>#DIV/0!</v>
      </c>
    </row>
    <row r="86" spans="1:5" ht="13.5" customHeight="1" thickBot="1" x14ac:dyDescent="0.25">
      <c r="A86" s="375"/>
      <c r="B86" s="138" t="s">
        <v>74</v>
      </c>
      <c r="C86" s="92">
        <v>1.0333333333333334</v>
      </c>
      <c r="D86" s="93" t="s">
        <v>75</v>
      </c>
      <c r="E86" s="139"/>
    </row>
    <row r="87" spans="1:5" ht="13.5" customHeight="1" thickBot="1" x14ac:dyDescent="0.25">
      <c r="A87" s="376"/>
      <c r="B87" s="140" t="s">
        <v>76</v>
      </c>
      <c r="C87" s="96">
        <v>0.96666666666666667</v>
      </c>
      <c r="D87" s="97" t="e">
        <f>E$13*C84+E$15</f>
        <v>#DIV/0!</v>
      </c>
      <c r="E87" s="98" t="s">
        <v>77</v>
      </c>
    </row>
    <row r="88" spans="1:5" ht="13.5" customHeight="1" thickBot="1" x14ac:dyDescent="0.25">
      <c r="A88" s="99" t="s">
        <v>78</v>
      </c>
      <c r="B88" s="377" t="s">
        <v>79</v>
      </c>
      <c r="C88" s="378"/>
      <c r="D88" s="100" t="e">
        <f>E$13*C85+E$15</f>
        <v>#DIV/0!</v>
      </c>
      <c r="E88" s="379" t="e">
        <f>IF(AND(A92=FALSE),"SIGA","AVISE o REPITA")</f>
        <v>#DIV/0!</v>
      </c>
    </row>
    <row r="89" spans="1:5" ht="13.5" customHeight="1" thickBot="1" x14ac:dyDescent="0.25">
      <c r="A89" s="381">
        <v>0.03</v>
      </c>
      <c r="B89" s="141" t="s">
        <v>80</v>
      </c>
      <c r="C89" s="142">
        <v>0.1</v>
      </c>
      <c r="D89" s="103" t="e">
        <f>C86*E$13+E$15</f>
        <v>#DIV/0!</v>
      </c>
      <c r="E89" s="380"/>
    </row>
    <row r="90" spans="1:5" ht="13.5" customHeight="1" thickBot="1" x14ac:dyDescent="0.25">
      <c r="A90" s="382"/>
      <c r="B90" s="143" t="s">
        <v>81</v>
      </c>
      <c r="C90" s="144">
        <v>7.6666666666666661E-2</v>
      </c>
      <c r="D90" s="106" t="e">
        <f>C87*E$13+E$15</f>
        <v>#DIV/0!</v>
      </c>
      <c r="E90" s="145"/>
    </row>
    <row r="91" spans="1:5" ht="13.5" hidden="1" customHeight="1" thickBot="1" x14ac:dyDescent="0.25">
      <c r="A91" s="146"/>
      <c r="B91" s="147" t="s">
        <v>82</v>
      </c>
      <c r="C91" s="148" t="e">
        <f>OR(,,A84=D81,,D81&gt;C84,D81&lt;C85)</f>
        <v>#DIV/0!</v>
      </c>
      <c r="D91" s="149" t="s">
        <v>83</v>
      </c>
      <c r="E91" s="150" t="e">
        <f>OR(E81=A89,E81&gt;=C89)</f>
        <v>#DIV/0!</v>
      </c>
    </row>
    <row r="92" spans="1:5" ht="13.5" hidden="1" customHeight="1" thickBot="1" x14ac:dyDescent="0.25">
      <c r="A92" s="151" t="e">
        <f>OR(C91=TRUE,C92=TRUE,E91=TRUE,E92=TRUE)</f>
        <v>#DIV/0!</v>
      </c>
      <c r="B92" s="152" t="s">
        <v>84</v>
      </c>
      <c r="C92" s="153" t="e">
        <f>OR(,A84=D81,D81&gt;C86,D81&lt;C87)</f>
        <v>#DIV/0!</v>
      </c>
      <c r="D92" s="147" t="s">
        <v>85</v>
      </c>
      <c r="E92" s="154" t="e">
        <f>OR(E81=A89,E81&gt;=C90)</f>
        <v>#DIV/0!</v>
      </c>
    </row>
    <row r="93" spans="1:5" ht="13.5" customHeight="1" thickBot="1" x14ac:dyDescent="0.25">
      <c r="A93" s="65"/>
      <c r="B93" s="54"/>
      <c r="C93" s="54"/>
      <c r="D93" s="66"/>
      <c r="E93" s="65"/>
    </row>
    <row r="94" spans="1:5" ht="13.5" thickBot="1" x14ac:dyDescent="0.25">
      <c r="A94" s="158" t="s">
        <v>31</v>
      </c>
      <c r="B94" s="159" t="s">
        <v>30</v>
      </c>
      <c r="C94" s="160" t="s">
        <v>8</v>
      </c>
      <c r="D94" s="161" t="s">
        <v>15</v>
      </c>
      <c r="E94" s="162" t="s">
        <v>16</v>
      </c>
    </row>
    <row r="95" spans="1:5" x14ac:dyDescent="0.2">
      <c r="A95" s="167" t="s">
        <v>29</v>
      </c>
      <c r="B95" s="163"/>
      <c r="C95" s="155"/>
      <c r="D95" s="156" t="e">
        <f>(C95-E$15)/E$13*(B99/B98)</f>
        <v>#DIV/0!</v>
      </c>
      <c r="E95" s="157" t="e">
        <f>IF(AND(B101&gt;=B100*0.8,B101&lt;=B100*1.2),"CUMPLE","NO CUMPLE")</f>
        <v>#DIV/0!</v>
      </c>
    </row>
    <row r="96" spans="1:5" x14ac:dyDescent="0.2">
      <c r="A96" s="168" t="s">
        <v>32</v>
      </c>
      <c r="B96" s="164"/>
      <c r="C96" s="19"/>
      <c r="D96" s="37" t="e">
        <f>(C96-E$15)/E$13*(B99/B98)</f>
        <v>#DIV/0!</v>
      </c>
      <c r="E96" s="51" t="e">
        <f>IF(AND(B102&gt;=B100*0.8,B102&lt;=B100*1.2),"CUMPLE","NO CUMPLE")</f>
        <v>#DIV/0!</v>
      </c>
    </row>
    <row r="97" spans="1:5" x14ac:dyDescent="0.2">
      <c r="A97" s="169" t="s">
        <v>59</v>
      </c>
      <c r="B97" s="165" t="e">
        <f>AVERAGE(D95:D96)</f>
        <v>#DIV/0!</v>
      </c>
      <c r="D97" s="398" t="e">
        <f>IF(AND(B104=TRUE),"REPITA:CUANDO NO CUMPLE Y EL PROMEDIO ES ≥ A 0,010 mg/l, O CUANDO UNO DE LOS DUPLICADOS TENGA UN VALOR DE CONC. NEGATIVO O CERO, Y EL OTRO DUPLICADO UN VALOR QUE SUPERE TRES VECES LD Y EL PROMEDIO SEA ≤ QUE 0,010 mg/l","SIGA")</f>
        <v>#DIV/0!</v>
      </c>
      <c r="E97" s="399"/>
    </row>
    <row r="98" spans="1:5" x14ac:dyDescent="0.2">
      <c r="A98" s="169" t="s">
        <v>34</v>
      </c>
      <c r="B98" s="166"/>
      <c r="D98" s="399"/>
      <c r="E98" s="399"/>
    </row>
    <row r="99" spans="1:5" ht="13.5" thickBot="1" x14ac:dyDescent="0.25">
      <c r="A99" s="170" t="s">
        <v>60</v>
      </c>
      <c r="B99" s="289"/>
      <c r="C99" s="290"/>
      <c r="D99" s="400"/>
      <c r="E99" s="400"/>
    </row>
    <row r="100" spans="1:5" hidden="1" x14ac:dyDescent="0.2">
      <c r="A100" s="57" t="s">
        <v>35</v>
      </c>
      <c r="B100" s="291" t="e">
        <f>ABS(B$97)</f>
        <v>#DIV/0!</v>
      </c>
      <c r="D100" s="58"/>
      <c r="E100" s="58"/>
    </row>
    <row r="101" spans="1:5" hidden="1" x14ac:dyDescent="0.2">
      <c r="A101" s="59" t="s">
        <v>37</v>
      </c>
      <c r="B101" s="56" t="e">
        <f>ABS(C95-E$15)/E$13*(B99/B98)</f>
        <v>#DIV/0!</v>
      </c>
      <c r="D101" s="58"/>
      <c r="E101" s="58"/>
    </row>
    <row r="102" spans="1:5" hidden="1" x14ac:dyDescent="0.2">
      <c r="A102" s="60" t="s">
        <v>36</v>
      </c>
      <c r="B102" s="61" t="e">
        <f>ABS(C96-E$15)/E$13*(B99/B98)</f>
        <v>#DIV/0!</v>
      </c>
    </row>
    <row r="103" spans="1:5" hidden="1" x14ac:dyDescent="0.2">
      <c r="A103" s="62" t="s">
        <v>61</v>
      </c>
      <c r="B103" s="63">
        <v>0.01</v>
      </c>
    </row>
    <row r="104" spans="1:5" ht="13.5" hidden="1" thickBot="1" x14ac:dyDescent="0.25">
      <c r="A104" s="62" t="s">
        <v>62</v>
      </c>
      <c r="B104" s="64" t="e">
        <f>OR(,D95&lt;=B11,,D96&lt;=B11,B97&lt;=B103,D95&lt;=B103,D96&lt;=B103,D96=D95&lt;=B103,D95&lt;=0.8*B97,D95&gt;=1.2*B97,D96&lt;=0.8*B97,D96&gt;=1.2*B97,E15&gt;=C95,E15&gt;=C96)</f>
        <v>#DIV/0!</v>
      </c>
    </row>
    <row r="105" spans="1:5" hidden="1" x14ac:dyDescent="0.2"/>
  </sheetData>
  <sheetProtection password="FA3D" sheet="1" objects="1" scenarios="1"/>
  <customSheetViews>
    <customSheetView guid="{F8B21D77-26F0-4942-88CB-572D800396DE}" showPageBreaks="1" printArea="1" showRuler="0">
      <selection activeCell="G31" sqref="G31"/>
      <pageMargins left="0.98425196850393704" right="0.98425196850393704" top="0" bottom="0.98425196850393704" header="0" footer="0"/>
      <printOptions horizontalCentered="1" verticalCentered="1"/>
      <pageSetup paperSize="14" scale="84" orientation="portrait" r:id="rId1"/>
      <headerFooter alignWithMargins="0"/>
    </customSheetView>
  </customSheetViews>
  <mergeCells count="18">
    <mergeCell ref="B1:D1"/>
    <mergeCell ref="B2:D2"/>
    <mergeCell ref="D97:E99"/>
    <mergeCell ref="B3:D3"/>
    <mergeCell ref="D67:D68"/>
    <mergeCell ref="E67:E68"/>
    <mergeCell ref="B69:C69"/>
    <mergeCell ref="D81:D82"/>
    <mergeCell ref="E81:E82"/>
    <mergeCell ref="B83:C83"/>
    <mergeCell ref="A84:A87"/>
    <mergeCell ref="B88:C88"/>
    <mergeCell ref="E88:E89"/>
    <mergeCell ref="A89:A90"/>
    <mergeCell ref="A70:A73"/>
    <mergeCell ref="B74:C74"/>
    <mergeCell ref="E74:E75"/>
    <mergeCell ref="A75:A76"/>
  </mergeCells>
  <phoneticPr fontId="5" type="noConversion"/>
  <conditionalFormatting sqref="B100">
    <cfRule type="cellIs" dxfId="39" priority="1" stopIfTrue="1" operator="lessThan">
      <formula>$B$11</formula>
    </cfRule>
  </conditionalFormatting>
  <conditionalFormatting sqref="D95:D96">
    <cfRule type="cellIs" dxfId="38" priority="2" stopIfTrue="1" operator="lessThan">
      <formula>$B$11</formula>
    </cfRule>
  </conditionalFormatting>
  <conditionalFormatting sqref="B97">
    <cfRule type="cellIs" dxfId="37" priority="3" stopIfTrue="1" operator="lessThan">
      <formula>1*$B$11</formula>
    </cfRule>
  </conditionalFormatting>
  <conditionalFormatting sqref="C70:C71 C84:C85">
    <cfRule type="cellIs" dxfId="36" priority="4" stopIfTrue="1" operator="equal">
      <formula>(#REF!-XEN$15)/XEN$13</formula>
    </cfRule>
  </conditionalFormatting>
  <conditionalFormatting sqref="C67:C68 C81:C82">
    <cfRule type="cellIs" dxfId="35" priority="5" stopIfTrue="1" operator="equal">
      <formula>(#REF!-E$15)/E$13</formula>
    </cfRule>
  </conditionalFormatting>
  <conditionalFormatting sqref="E34:E65">
    <cfRule type="cellIs" dxfId="34" priority="6" stopIfTrue="1" operator="lessThan">
      <formula>$B$11</formula>
    </cfRule>
    <cfRule type="cellIs" dxfId="33" priority="7" stopIfTrue="1" operator="equal">
      <formula>((B34-E$15)/E$13)*(D34/C34)</formula>
    </cfRule>
  </conditionalFormatting>
  <conditionalFormatting sqref="D93">
    <cfRule type="cellIs" dxfId="32" priority="8" stopIfTrue="1" operator="equal">
      <formula>(C93-E$15)/E$13</formula>
    </cfRule>
  </conditionalFormatting>
  <conditionalFormatting sqref="D70 D84">
    <cfRule type="cellIs" dxfId="31" priority="9" stopIfTrue="1" operator="equal">
      <formula>"AVICE"</formula>
    </cfRule>
  </conditionalFormatting>
  <conditionalFormatting sqref="E70 E84">
    <cfRule type="cellIs" dxfId="30" priority="10" stopIfTrue="1" operator="equal">
      <formula>"No Cumple limite control"</formula>
    </cfRule>
  </conditionalFormatting>
  <conditionalFormatting sqref="E71 E85">
    <cfRule type="cellIs" dxfId="29" priority="11" stopIfTrue="1" operator="equal">
      <formula>"No Cumple limite precaución"</formula>
    </cfRule>
  </conditionalFormatting>
  <conditionalFormatting sqref="D71 D85">
    <cfRule type="cellIs" dxfId="28" priority="12" stopIfTrue="1" operator="equal">
      <formula>"REPETIR"</formula>
    </cfRule>
  </conditionalFormatting>
  <conditionalFormatting sqref="E74:E75 E88:E89">
    <cfRule type="cellIs" dxfId="27" priority="13" stopIfTrue="1" operator="equal">
      <formula>"AVISE o REPITA"</formula>
    </cfRule>
  </conditionalFormatting>
  <printOptions horizontalCentered="1" verticalCentered="1"/>
  <pageMargins left="0.98425196850393704" right="0.98425196850393704" top="0" bottom="0.98425196850393704" header="0" footer="0"/>
  <pageSetup paperSize="14" scale="67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04"/>
  <sheetViews>
    <sheetView showGridLines="0" workbookViewId="0">
      <selection activeCell="C16" sqref="C16"/>
    </sheetView>
  </sheetViews>
  <sheetFormatPr baseColWidth="10" defaultColWidth="11.42578125" defaultRowHeight="12.75" x14ac:dyDescent="0.2"/>
  <cols>
    <col min="1" max="1" width="17.7109375" style="5" customWidth="1"/>
    <col min="2" max="2" width="16.140625" style="5" customWidth="1"/>
    <col min="3" max="3" width="15.7109375" style="5" customWidth="1"/>
    <col min="4" max="4" width="40" style="5" bestFit="1" customWidth="1"/>
    <col min="5" max="5" width="35.42578125" style="5" bestFit="1" customWidth="1"/>
    <col min="6" max="16384" width="11.42578125" style="5"/>
  </cols>
  <sheetData>
    <row r="1" spans="1:8" ht="15" customHeight="1" x14ac:dyDescent="0.25">
      <c r="A1" s="27"/>
      <c r="B1" s="392" t="s">
        <v>9</v>
      </c>
      <c r="C1" s="393"/>
      <c r="D1" s="394"/>
      <c r="E1" s="27" t="s">
        <v>86</v>
      </c>
    </row>
    <row r="2" spans="1:8" ht="15" customHeight="1" x14ac:dyDescent="0.2">
      <c r="A2" s="28"/>
      <c r="B2" s="395" t="s">
        <v>63</v>
      </c>
      <c r="C2" s="396"/>
      <c r="D2" s="397"/>
      <c r="E2" s="28" t="s">
        <v>87</v>
      </c>
    </row>
    <row r="3" spans="1:8" ht="14.1" customHeight="1" x14ac:dyDescent="0.2">
      <c r="A3" s="28"/>
      <c r="B3" s="401" t="s">
        <v>138</v>
      </c>
      <c r="C3" s="402"/>
      <c r="D3" s="403"/>
      <c r="E3" s="55" t="s">
        <v>88</v>
      </c>
    </row>
    <row r="4" spans="1:8" ht="14.1" customHeight="1" x14ac:dyDescent="0.2">
      <c r="A4" s="28"/>
      <c r="B4" s="29"/>
      <c r="C4" s="30"/>
      <c r="D4" s="31"/>
      <c r="E4" s="28"/>
    </row>
    <row r="5" spans="1:8" ht="14.1" customHeight="1" thickBot="1" x14ac:dyDescent="0.25">
      <c r="A5" s="32"/>
      <c r="B5" s="33"/>
      <c r="C5" s="34"/>
      <c r="D5" s="35"/>
      <c r="E5" s="32"/>
    </row>
    <row r="6" spans="1:8" ht="14.1" customHeight="1" x14ac:dyDescent="0.2">
      <c r="A6" s="30"/>
      <c r="B6" s="30"/>
      <c r="C6" s="30"/>
      <c r="D6" s="30"/>
      <c r="E6" s="30"/>
    </row>
    <row r="7" spans="1:8" ht="14.1" customHeight="1" x14ac:dyDescent="0.2">
      <c r="A7" s="36" t="s">
        <v>24</v>
      </c>
      <c r="B7" s="26" t="e">
        <f>#REF!</f>
        <v>#REF!</v>
      </c>
      <c r="C7" s="7"/>
      <c r="D7" s="36" t="s">
        <v>13</v>
      </c>
      <c r="E7" s="8"/>
    </row>
    <row r="8" spans="1:8" ht="14.1" customHeight="1" x14ac:dyDescent="0.2">
      <c r="A8" s="36" t="s">
        <v>10</v>
      </c>
      <c r="B8" s="6"/>
      <c r="C8" s="9"/>
      <c r="D8" s="36" t="s">
        <v>14</v>
      </c>
      <c r="E8" s="8"/>
    </row>
    <row r="9" spans="1:8" ht="14.1" customHeight="1" x14ac:dyDescent="0.2">
      <c r="A9" s="36" t="s">
        <v>20</v>
      </c>
      <c r="B9" s="26" t="s">
        <v>19</v>
      </c>
      <c r="C9" s="9"/>
      <c r="D9" s="36" t="s">
        <v>143</v>
      </c>
      <c r="E9" s="8"/>
    </row>
    <row r="10" spans="1:8" ht="14.1" customHeight="1" x14ac:dyDescent="0.2">
      <c r="A10" s="36" t="s">
        <v>25</v>
      </c>
      <c r="B10" s="52">
        <v>690</v>
      </c>
      <c r="C10" s="9"/>
      <c r="D10" s="39"/>
      <c r="E10" s="8"/>
    </row>
    <row r="11" spans="1:8" ht="14.1" customHeight="1" x14ac:dyDescent="0.2">
      <c r="A11" s="36" t="s">
        <v>21</v>
      </c>
      <c r="B11" s="67">
        <v>0.03</v>
      </c>
      <c r="C11" s="9"/>
      <c r="E11" s="8"/>
    </row>
    <row r="12" spans="1:8" ht="14.1" customHeight="1" x14ac:dyDescent="0.2">
      <c r="A12" s="36"/>
      <c r="B12" s="53"/>
      <c r="C12" s="9"/>
      <c r="D12" s="39"/>
      <c r="E12" s="8"/>
    </row>
    <row r="13" spans="1:8" ht="14.1" customHeight="1" x14ac:dyDescent="0.2">
      <c r="A13" s="38" t="s">
        <v>22</v>
      </c>
      <c r="B13" s="40" t="s">
        <v>8</v>
      </c>
      <c r="C13" s="7"/>
      <c r="D13" s="42" t="s">
        <v>6</v>
      </c>
      <c r="E13" s="22" t="e">
        <f>SLOPE(B14:B18,A14:A18)</f>
        <v>#DIV/0!</v>
      </c>
      <c r="H13" s="296"/>
    </row>
    <row r="14" spans="1:8" ht="14.1" customHeight="1" x14ac:dyDescent="0.2">
      <c r="A14" s="10"/>
      <c r="B14" s="11"/>
      <c r="C14" s="297"/>
      <c r="D14" s="43"/>
      <c r="E14" s="23"/>
      <c r="H14" s="296"/>
    </row>
    <row r="15" spans="1:8" ht="14.1" customHeight="1" x14ac:dyDescent="0.2">
      <c r="A15" s="10"/>
      <c r="B15" s="11"/>
      <c r="C15" s="297"/>
      <c r="D15" s="44" t="s">
        <v>7</v>
      </c>
      <c r="E15" s="24" t="e">
        <f>INTERCEPT(B14:B18,A14:A18)</f>
        <v>#DIV/0!</v>
      </c>
      <c r="H15" s="296"/>
    </row>
    <row r="16" spans="1:8" ht="14.1" customHeight="1" x14ac:dyDescent="0.2">
      <c r="A16" s="10"/>
      <c r="B16" s="11"/>
      <c r="C16" s="297"/>
      <c r="D16" s="41"/>
      <c r="E16" s="23"/>
      <c r="H16" s="296"/>
    </row>
    <row r="17" spans="1:8" ht="14.1" customHeight="1" x14ac:dyDescent="0.2">
      <c r="A17" s="10"/>
      <c r="B17" s="11"/>
      <c r="C17" s="297"/>
      <c r="D17" s="45" t="s">
        <v>12</v>
      </c>
      <c r="E17" s="25" t="e">
        <f>CORREL(A14:A18,B14:B18)</f>
        <v>#DIV/0!</v>
      </c>
      <c r="H17" s="296"/>
    </row>
    <row r="18" spans="1:8" ht="14.1" customHeight="1" x14ac:dyDescent="0.2">
      <c r="A18" s="10"/>
      <c r="B18" s="11"/>
      <c r="C18" s="7"/>
      <c r="D18" s="41"/>
      <c r="E18" s="41"/>
    </row>
    <row r="19" spans="1:8" ht="14.1" customHeight="1" x14ac:dyDescent="0.2">
      <c r="A19" s="12"/>
      <c r="B19" s="13"/>
      <c r="C19" s="14"/>
      <c r="D19" s="7"/>
      <c r="E19" s="7"/>
    </row>
    <row r="20" spans="1:8" ht="13.5" customHeight="1" x14ac:dyDescent="0.2">
      <c r="A20" s="15"/>
      <c r="B20" s="16"/>
      <c r="C20" s="14"/>
      <c r="D20" s="7"/>
      <c r="E20" s="7"/>
    </row>
    <row r="21" spans="1:8" ht="13.5" customHeight="1" x14ac:dyDescent="0.2">
      <c r="A21" s="17"/>
      <c r="B21" s="7"/>
      <c r="C21" s="7"/>
      <c r="D21" s="7"/>
      <c r="E21" s="7"/>
    </row>
    <row r="22" spans="1:8" ht="13.5" customHeight="1" x14ac:dyDescent="0.2">
      <c r="A22" s="7"/>
      <c r="B22" s="7"/>
      <c r="C22" s="7"/>
      <c r="D22" s="7"/>
      <c r="E22" s="7"/>
    </row>
    <row r="23" spans="1:8" ht="13.5" customHeight="1" x14ac:dyDescent="0.2">
      <c r="A23" s="7"/>
      <c r="B23" s="7"/>
      <c r="C23" s="7"/>
      <c r="D23" s="7"/>
      <c r="E23" s="7"/>
    </row>
    <row r="24" spans="1:8" ht="13.5" customHeight="1" x14ac:dyDescent="0.2">
      <c r="A24" s="7"/>
      <c r="B24" s="7"/>
      <c r="C24" s="7"/>
      <c r="D24" s="7"/>
      <c r="E24" s="7"/>
    </row>
    <row r="25" spans="1:8" ht="13.5" customHeight="1" x14ac:dyDescent="0.2">
      <c r="A25" s="7"/>
      <c r="B25" s="7"/>
      <c r="C25" s="7"/>
      <c r="D25" s="7"/>
      <c r="E25" s="7"/>
    </row>
    <row r="26" spans="1:8" ht="13.5" customHeight="1" x14ac:dyDescent="0.2">
      <c r="A26" s="7"/>
      <c r="B26" s="7"/>
      <c r="C26" s="7"/>
      <c r="D26" s="7"/>
      <c r="E26" s="7"/>
    </row>
    <row r="27" spans="1:8" ht="13.5" customHeight="1" x14ac:dyDescent="0.2">
      <c r="A27" s="7"/>
      <c r="B27" s="7"/>
      <c r="C27" s="7"/>
      <c r="D27" s="7"/>
      <c r="E27" s="7"/>
    </row>
    <row r="28" spans="1:8" ht="13.5" customHeight="1" x14ac:dyDescent="0.2">
      <c r="A28" s="7"/>
      <c r="B28" s="7"/>
      <c r="C28" s="7"/>
      <c r="D28" s="7"/>
      <c r="E28" s="7"/>
    </row>
    <row r="29" spans="1:8" ht="13.5" customHeight="1" x14ac:dyDescent="0.2">
      <c r="A29" s="7"/>
      <c r="B29" s="7"/>
      <c r="C29" s="7"/>
      <c r="D29" s="7"/>
      <c r="E29" s="7"/>
    </row>
    <row r="30" spans="1:8" ht="13.5" customHeight="1" x14ac:dyDescent="0.2">
      <c r="A30" s="7"/>
      <c r="B30" s="7"/>
      <c r="C30" s="7"/>
      <c r="D30" s="7"/>
      <c r="E30" s="7"/>
    </row>
    <row r="31" spans="1:8" ht="13.5" customHeight="1" x14ac:dyDescent="0.2">
      <c r="A31" s="7"/>
      <c r="B31" s="7"/>
      <c r="C31" s="7"/>
      <c r="D31" s="7"/>
      <c r="E31" s="7"/>
    </row>
    <row r="32" spans="1:8" ht="13.5" customHeight="1" x14ac:dyDescent="0.2">
      <c r="A32" s="7"/>
      <c r="B32" s="7"/>
      <c r="C32" s="7"/>
      <c r="D32" s="7"/>
      <c r="E32" s="7"/>
    </row>
    <row r="33" spans="1:7" s="18" customFormat="1" ht="13.5" customHeight="1" x14ac:dyDescent="0.2">
      <c r="A33" s="46" t="s">
        <v>5</v>
      </c>
      <c r="B33" s="46" t="s">
        <v>8</v>
      </c>
      <c r="C33" s="47" t="s">
        <v>146</v>
      </c>
      <c r="D33" s="46" t="s">
        <v>145</v>
      </c>
      <c r="E33" s="47" t="s">
        <v>23</v>
      </c>
    </row>
    <row r="34" spans="1:7" ht="13.5" customHeight="1" x14ac:dyDescent="0.2">
      <c r="A34" s="49" t="e">
        <f>#REF!</f>
        <v>#REF!</v>
      </c>
      <c r="B34" s="11"/>
      <c r="C34" s="10"/>
      <c r="D34" s="10"/>
      <c r="E34" s="298" t="e">
        <f t="shared" ref="E34:E63" si="0">((B34-E$15)/E$13)*(D34/C34)</f>
        <v>#DIV/0!</v>
      </c>
      <c r="G34" s="296"/>
    </row>
    <row r="35" spans="1:7" ht="13.5" customHeight="1" x14ac:dyDescent="0.2">
      <c r="A35" s="49" t="e">
        <f>#REF!</f>
        <v>#REF!</v>
      </c>
      <c r="B35" s="11"/>
      <c r="C35" s="10"/>
      <c r="D35" s="10"/>
      <c r="E35" s="298" t="e">
        <f t="shared" si="0"/>
        <v>#DIV/0!</v>
      </c>
      <c r="G35" s="296"/>
    </row>
    <row r="36" spans="1:7" ht="13.5" customHeight="1" x14ac:dyDescent="0.2">
      <c r="A36" s="49" t="e">
        <f>#REF!</f>
        <v>#REF!</v>
      </c>
      <c r="B36" s="11"/>
      <c r="C36" s="10"/>
      <c r="D36" s="10"/>
      <c r="E36" s="298" t="e">
        <f t="shared" si="0"/>
        <v>#DIV/0!</v>
      </c>
      <c r="G36" s="296"/>
    </row>
    <row r="37" spans="1:7" ht="13.5" customHeight="1" x14ac:dyDescent="0.2">
      <c r="A37" s="49" t="e">
        <f>#REF!</f>
        <v>#REF!</v>
      </c>
      <c r="B37" s="11"/>
      <c r="C37" s="10"/>
      <c r="D37" s="10"/>
      <c r="E37" s="298" t="e">
        <f t="shared" si="0"/>
        <v>#DIV/0!</v>
      </c>
      <c r="G37" s="296"/>
    </row>
    <row r="38" spans="1:7" ht="13.5" customHeight="1" x14ac:dyDescent="0.2">
      <c r="A38" s="49" t="e">
        <f>#REF!</f>
        <v>#REF!</v>
      </c>
      <c r="B38" s="11"/>
      <c r="C38" s="10"/>
      <c r="D38" s="10"/>
      <c r="E38" s="298" t="e">
        <f t="shared" si="0"/>
        <v>#DIV/0!</v>
      </c>
      <c r="G38" s="296"/>
    </row>
    <row r="39" spans="1:7" ht="13.5" customHeight="1" x14ac:dyDescent="0.2">
      <c r="A39" s="49" t="e">
        <f>#REF!</f>
        <v>#REF!</v>
      </c>
      <c r="B39" s="11"/>
      <c r="C39" s="10"/>
      <c r="D39" s="10"/>
      <c r="E39" s="298" t="e">
        <f t="shared" si="0"/>
        <v>#DIV/0!</v>
      </c>
      <c r="G39" s="296"/>
    </row>
    <row r="40" spans="1:7" ht="13.5" customHeight="1" x14ac:dyDescent="0.2">
      <c r="A40" s="49" t="e">
        <f>#REF!</f>
        <v>#REF!</v>
      </c>
      <c r="B40" s="11"/>
      <c r="C40" s="10"/>
      <c r="D40" s="10"/>
      <c r="E40" s="298" t="e">
        <f t="shared" si="0"/>
        <v>#DIV/0!</v>
      </c>
    </row>
    <row r="41" spans="1:7" ht="13.5" customHeight="1" x14ac:dyDescent="0.2">
      <c r="A41" s="49" t="e">
        <f>#REF!</f>
        <v>#REF!</v>
      </c>
      <c r="B41" s="11"/>
      <c r="C41" s="10"/>
      <c r="D41" s="10"/>
      <c r="E41" s="298" t="e">
        <f t="shared" si="0"/>
        <v>#DIV/0!</v>
      </c>
    </row>
    <row r="42" spans="1:7" ht="13.5" customHeight="1" x14ac:dyDescent="0.2">
      <c r="A42" s="49" t="e">
        <f>#REF!</f>
        <v>#REF!</v>
      </c>
      <c r="B42" s="11"/>
      <c r="C42" s="10"/>
      <c r="D42" s="10"/>
      <c r="E42" s="298" t="e">
        <f t="shared" si="0"/>
        <v>#DIV/0!</v>
      </c>
    </row>
    <row r="43" spans="1:7" ht="13.5" customHeight="1" x14ac:dyDescent="0.2">
      <c r="A43" s="49" t="e">
        <f>#REF!</f>
        <v>#REF!</v>
      </c>
      <c r="B43" s="11"/>
      <c r="C43" s="10"/>
      <c r="D43" s="10"/>
      <c r="E43" s="298" t="e">
        <f t="shared" si="0"/>
        <v>#DIV/0!</v>
      </c>
    </row>
    <row r="44" spans="1:7" ht="13.5" customHeight="1" x14ac:dyDescent="0.2">
      <c r="A44" s="49" t="e">
        <f>#REF!</f>
        <v>#REF!</v>
      </c>
      <c r="B44" s="19"/>
      <c r="C44" s="10"/>
      <c r="D44" s="10"/>
      <c r="E44" s="298" t="e">
        <f t="shared" si="0"/>
        <v>#DIV/0!</v>
      </c>
    </row>
    <row r="45" spans="1:7" ht="13.5" customHeight="1" x14ac:dyDescent="0.2">
      <c r="A45" s="49" t="e">
        <f>#REF!</f>
        <v>#REF!</v>
      </c>
      <c r="B45" s="19"/>
      <c r="C45" s="10"/>
      <c r="D45" s="10"/>
      <c r="E45" s="298" t="e">
        <f t="shared" si="0"/>
        <v>#DIV/0!</v>
      </c>
    </row>
    <row r="46" spans="1:7" ht="13.5" customHeight="1" x14ac:dyDescent="0.2">
      <c r="A46" s="49" t="e">
        <f>#REF!</f>
        <v>#REF!</v>
      </c>
      <c r="B46" s="11"/>
      <c r="C46" s="10"/>
      <c r="D46" s="10"/>
      <c r="E46" s="298" t="e">
        <f t="shared" si="0"/>
        <v>#DIV/0!</v>
      </c>
    </row>
    <row r="47" spans="1:7" ht="13.5" customHeight="1" x14ac:dyDescent="0.2">
      <c r="A47" s="49" t="e">
        <f>#REF!</f>
        <v>#REF!</v>
      </c>
      <c r="B47" s="11"/>
      <c r="C47" s="10"/>
      <c r="D47" s="10"/>
      <c r="E47" s="298" t="e">
        <f t="shared" si="0"/>
        <v>#DIV/0!</v>
      </c>
    </row>
    <row r="48" spans="1:7" ht="13.5" customHeight="1" x14ac:dyDescent="0.2">
      <c r="A48" s="49" t="e">
        <f>#REF!</f>
        <v>#REF!</v>
      </c>
      <c r="B48" s="19"/>
      <c r="C48" s="10"/>
      <c r="D48" s="10"/>
      <c r="E48" s="298" t="e">
        <f t="shared" si="0"/>
        <v>#DIV/0!</v>
      </c>
    </row>
    <row r="49" spans="1:5" ht="13.5" customHeight="1" x14ac:dyDescent="0.2">
      <c r="A49" s="49" t="e">
        <f>#REF!</f>
        <v>#REF!</v>
      </c>
      <c r="B49" s="19"/>
      <c r="C49" s="10"/>
      <c r="D49" s="10"/>
      <c r="E49" s="298" t="e">
        <f t="shared" si="0"/>
        <v>#DIV/0!</v>
      </c>
    </row>
    <row r="50" spans="1:5" ht="13.5" customHeight="1" x14ac:dyDescent="0.2">
      <c r="A50" s="49" t="e">
        <f>#REF!</f>
        <v>#REF!</v>
      </c>
      <c r="B50" s="19"/>
      <c r="C50" s="10"/>
      <c r="D50" s="10"/>
      <c r="E50" s="298" t="e">
        <f t="shared" si="0"/>
        <v>#DIV/0!</v>
      </c>
    </row>
    <row r="51" spans="1:5" ht="13.5" customHeight="1" x14ac:dyDescent="0.2">
      <c r="A51" s="49" t="e">
        <f>#REF!</f>
        <v>#REF!</v>
      </c>
      <c r="B51" s="19"/>
      <c r="C51" s="10"/>
      <c r="D51" s="10"/>
      <c r="E51" s="298" t="e">
        <f t="shared" si="0"/>
        <v>#DIV/0!</v>
      </c>
    </row>
    <row r="52" spans="1:5" ht="13.5" customHeight="1" x14ac:dyDescent="0.2">
      <c r="A52" s="49" t="e">
        <f>#REF!</f>
        <v>#REF!</v>
      </c>
      <c r="B52" s="19"/>
      <c r="C52" s="10"/>
      <c r="D52" s="10"/>
      <c r="E52" s="298" t="e">
        <f t="shared" si="0"/>
        <v>#DIV/0!</v>
      </c>
    </row>
    <row r="53" spans="1:5" ht="13.5" customHeight="1" x14ac:dyDescent="0.2">
      <c r="A53" s="49" t="e">
        <f>#REF!</f>
        <v>#REF!</v>
      </c>
      <c r="B53" s="19"/>
      <c r="C53" s="10"/>
      <c r="D53" s="10"/>
      <c r="E53" s="298" t="e">
        <f t="shared" si="0"/>
        <v>#DIV/0!</v>
      </c>
    </row>
    <row r="54" spans="1:5" ht="13.5" customHeight="1" x14ac:dyDescent="0.2">
      <c r="A54" s="49" t="e">
        <f>#REF!</f>
        <v>#REF!</v>
      </c>
      <c r="B54" s="19"/>
      <c r="C54" s="10"/>
      <c r="D54" s="10"/>
      <c r="E54" s="298" t="e">
        <f t="shared" si="0"/>
        <v>#DIV/0!</v>
      </c>
    </row>
    <row r="55" spans="1:5" ht="13.5" customHeight="1" x14ac:dyDescent="0.2">
      <c r="A55" s="49" t="e">
        <f>#REF!</f>
        <v>#REF!</v>
      </c>
      <c r="B55" s="19"/>
      <c r="C55" s="10"/>
      <c r="D55" s="10"/>
      <c r="E55" s="298" t="e">
        <f t="shared" si="0"/>
        <v>#DIV/0!</v>
      </c>
    </row>
    <row r="56" spans="1:5" ht="13.5" customHeight="1" x14ac:dyDescent="0.2">
      <c r="A56" s="49" t="e">
        <f>#REF!</f>
        <v>#REF!</v>
      </c>
      <c r="B56" s="19"/>
      <c r="C56" s="10"/>
      <c r="D56" s="10"/>
      <c r="E56" s="298" t="e">
        <f t="shared" si="0"/>
        <v>#DIV/0!</v>
      </c>
    </row>
    <row r="57" spans="1:5" ht="13.5" customHeight="1" x14ac:dyDescent="0.2">
      <c r="A57" s="49" t="e">
        <f>#REF!</f>
        <v>#REF!</v>
      </c>
      <c r="B57" s="19"/>
      <c r="C57" s="10"/>
      <c r="D57" s="10"/>
      <c r="E57" s="298" t="e">
        <f t="shared" si="0"/>
        <v>#DIV/0!</v>
      </c>
    </row>
    <row r="58" spans="1:5" ht="13.5" customHeight="1" x14ac:dyDescent="0.2">
      <c r="A58" s="49" t="e">
        <f>#REF!</f>
        <v>#REF!</v>
      </c>
      <c r="B58" s="19"/>
      <c r="C58" s="10"/>
      <c r="D58" s="10"/>
      <c r="E58" s="298" t="e">
        <f t="shared" si="0"/>
        <v>#DIV/0!</v>
      </c>
    </row>
    <row r="59" spans="1:5" ht="13.5" customHeight="1" x14ac:dyDescent="0.2">
      <c r="A59" s="49" t="e">
        <f>#REF!</f>
        <v>#REF!</v>
      </c>
      <c r="B59" s="19"/>
      <c r="C59" s="10"/>
      <c r="D59" s="10"/>
      <c r="E59" s="298" t="e">
        <f t="shared" si="0"/>
        <v>#DIV/0!</v>
      </c>
    </row>
    <row r="60" spans="1:5" ht="13.5" customHeight="1" x14ac:dyDescent="0.2">
      <c r="A60" s="49" t="e">
        <f>#REF!</f>
        <v>#REF!</v>
      </c>
      <c r="B60" s="19"/>
      <c r="C60" s="10"/>
      <c r="D60" s="10"/>
      <c r="E60" s="298" t="e">
        <f t="shared" si="0"/>
        <v>#DIV/0!</v>
      </c>
    </row>
    <row r="61" spans="1:5" ht="13.5" customHeight="1" x14ac:dyDescent="0.2">
      <c r="A61" s="49" t="e">
        <f>#REF!</f>
        <v>#REF!</v>
      </c>
      <c r="B61" s="19"/>
      <c r="C61" s="10"/>
      <c r="D61" s="10"/>
      <c r="E61" s="298" t="e">
        <f t="shared" si="0"/>
        <v>#DIV/0!</v>
      </c>
    </row>
    <row r="62" spans="1:5" ht="13.5" customHeight="1" x14ac:dyDescent="0.2">
      <c r="A62" s="49" t="e">
        <f>#REF!</f>
        <v>#REF!</v>
      </c>
      <c r="B62" s="19"/>
      <c r="C62" s="10"/>
      <c r="D62" s="10"/>
      <c r="E62" s="298" t="e">
        <f t="shared" si="0"/>
        <v>#DIV/0!</v>
      </c>
    </row>
    <row r="63" spans="1:5" ht="13.5" customHeight="1" x14ac:dyDescent="0.2">
      <c r="A63" s="49" t="e">
        <f>#REF!</f>
        <v>#REF!</v>
      </c>
      <c r="B63" s="19"/>
      <c r="C63" s="10"/>
      <c r="D63" s="10"/>
      <c r="E63" s="298" t="e">
        <f t="shared" si="0"/>
        <v>#DIV/0!</v>
      </c>
    </row>
    <row r="64" spans="1:5" ht="13.5" customHeight="1" x14ac:dyDescent="0.2">
      <c r="A64" s="50"/>
      <c r="B64" s="20"/>
      <c r="C64" s="68"/>
      <c r="D64" s="68"/>
      <c r="E64" s="171"/>
    </row>
    <row r="65" spans="1:5" ht="13.5" customHeight="1" thickBot="1" x14ac:dyDescent="0.25">
      <c r="A65" s="50"/>
      <c r="B65" s="20"/>
      <c r="C65" s="68"/>
      <c r="D65" s="68"/>
      <c r="E65" s="171"/>
    </row>
    <row r="66" spans="1:5" ht="13.5" customHeight="1" thickBot="1" x14ac:dyDescent="0.25">
      <c r="A66" s="70" t="s">
        <v>33</v>
      </c>
      <c r="B66" s="71" t="s">
        <v>65</v>
      </c>
      <c r="C66" s="72" t="s">
        <v>66</v>
      </c>
      <c r="D66" s="73" t="s">
        <v>67</v>
      </c>
      <c r="E66" s="71" t="s">
        <v>68</v>
      </c>
    </row>
    <row r="67" spans="1:5" ht="13.5" customHeight="1" x14ac:dyDescent="0.2">
      <c r="A67" s="74" t="s">
        <v>26</v>
      </c>
      <c r="B67" s="75"/>
      <c r="C67" s="299" t="e">
        <f>(B67-E$15)/E$13</f>
        <v>#DIV/0!</v>
      </c>
      <c r="D67" s="413" t="e">
        <f>AVERAGE(C67:C68)</f>
        <v>#DIV/0!</v>
      </c>
      <c r="E67" s="406" t="e">
        <f>ABS(C67-C68)</f>
        <v>#DIV/0!</v>
      </c>
    </row>
    <row r="68" spans="1:5" ht="13.5" customHeight="1" thickBot="1" x14ac:dyDescent="0.25">
      <c r="A68" s="77" t="s">
        <v>27</v>
      </c>
      <c r="B68" s="78"/>
      <c r="C68" s="60" t="e">
        <f>(B68-E$15)/E$13</f>
        <v>#DIV/0!</v>
      </c>
      <c r="D68" s="414"/>
      <c r="E68" s="407"/>
    </row>
    <row r="69" spans="1:5" ht="13.5" customHeight="1" thickBot="1" x14ac:dyDescent="0.25">
      <c r="A69" s="80" t="s">
        <v>69</v>
      </c>
      <c r="B69" s="408" t="s">
        <v>70</v>
      </c>
      <c r="C69" s="409"/>
      <c r="D69" s="81" t="s">
        <v>71</v>
      </c>
      <c r="E69" s="82" t="s">
        <v>72</v>
      </c>
    </row>
    <row r="70" spans="1:5" ht="13.5" customHeight="1" thickBot="1" x14ac:dyDescent="0.25">
      <c r="A70" s="418">
        <v>0.3</v>
      </c>
      <c r="B70" s="83" t="s">
        <v>144</v>
      </c>
      <c r="C70" s="300">
        <v>0.33</v>
      </c>
      <c r="D70" s="85" t="e">
        <f>IF(AND(C77=FALSE),"Cumple límites Control, revise  lím de precaución y siga. ", "No Cumple límites de Control,avise")</f>
        <v>#DIV/0!</v>
      </c>
      <c r="E70" s="301" t="e">
        <f>IF(AND(E67&lt;=C75),"Cumple límites control, revise lím precaución, siga","No Cumple límites control,avisar")</f>
        <v>#DIV/0!</v>
      </c>
    </row>
    <row r="71" spans="1:5" ht="13.5" customHeight="1" thickBot="1" x14ac:dyDescent="0.25">
      <c r="A71" s="419"/>
      <c r="B71" s="87" t="s">
        <v>73</v>
      </c>
      <c r="C71" s="302">
        <v>0.27</v>
      </c>
      <c r="D71" s="89" t="e">
        <f>IF(AND(C78=FALSE),"Cumple Límites de precaución", "No Cumple límites de precaución, repetir")</f>
        <v>#DIV/0!</v>
      </c>
      <c r="E71" s="303" t="e">
        <f>IF(AND(E67&lt;=C76),"Cumple limites precaución","No Cumple limites precaución, repetir")</f>
        <v>#DIV/0!</v>
      </c>
    </row>
    <row r="72" spans="1:5" ht="13.5" customHeight="1" thickBot="1" x14ac:dyDescent="0.25">
      <c r="A72" s="419"/>
      <c r="B72" s="91" t="s">
        <v>74</v>
      </c>
      <c r="C72" s="304">
        <v>0.315</v>
      </c>
      <c r="D72" s="93" t="s">
        <v>75</v>
      </c>
      <c r="E72" s="94"/>
    </row>
    <row r="73" spans="1:5" ht="13.5" customHeight="1" thickBot="1" x14ac:dyDescent="0.25">
      <c r="A73" s="420"/>
      <c r="B73" s="95" t="s">
        <v>76</v>
      </c>
      <c r="C73" s="305">
        <v>0.28499999999999998</v>
      </c>
      <c r="D73" s="97" t="e">
        <f>E$13*C70+E$15</f>
        <v>#DIV/0!</v>
      </c>
      <c r="E73" s="98" t="s">
        <v>77</v>
      </c>
    </row>
    <row r="74" spans="1:5" ht="13.5" customHeight="1" thickBot="1" x14ac:dyDescent="0.25">
      <c r="A74" s="99" t="s">
        <v>78</v>
      </c>
      <c r="B74" s="386" t="s">
        <v>79</v>
      </c>
      <c r="C74" s="387"/>
      <c r="D74" s="100" t="e">
        <f>E$13*C71+E$15</f>
        <v>#DIV/0!</v>
      </c>
      <c r="E74" s="388" t="e">
        <f>IF(AND(A78=FALSE),"SIGA","AVISE o REPITA")</f>
        <v>#DIV/0!</v>
      </c>
    </row>
    <row r="75" spans="1:5" ht="13.5" customHeight="1" thickBot="1" x14ac:dyDescent="0.25">
      <c r="A75" s="390">
        <v>1.1999999999999999E-3</v>
      </c>
      <c r="B75" s="101" t="s">
        <v>80</v>
      </c>
      <c r="C75" s="306">
        <v>0.03</v>
      </c>
      <c r="D75" s="103" t="e">
        <f>C72*E$13+E$15</f>
        <v>#DIV/0!</v>
      </c>
      <c r="E75" s="389"/>
    </row>
    <row r="76" spans="1:5" ht="13.5" customHeight="1" thickBot="1" x14ac:dyDescent="0.25">
      <c r="A76" s="391"/>
      <c r="B76" s="104" t="s">
        <v>81</v>
      </c>
      <c r="C76" s="307">
        <v>2.2499999999999999E-2</v>
      </c>
      <c r="D76" s="106" t="e">
        <f>C73*E$13+E$15</f>
        <v>#DIV/0!</v>
      </c>
      <c r="E76" s="107"/>
    </row>
    <row r="77" spans="1:5" ht="13.5" hidden="1" customHeight="1" thickBot="1" x14ac:dyDescent="0.25">
      <c r="A77" s="108"/>
      <c r="B77" s="109" t="s">
        <v>82</v>
      </c>
      <c r="C77" s="308" t="e">
        <f>OR(,,A70=D67,,D67&gt;C70,D67&lt;C71)</f>
        <v>#DIV/0!</v>
      </c>
      <c r="D77" s="111" t="s">
        <v>83</v>
      </c>
      <c r="E77" s="309" t="e">
        <f>OR(E67=A75,E67&gt;=C75)</f>
        <v>#DIV/0!</v>
      </c>
    </row>
    <row r="78" spans="1:5" ht="13.5" hidden="1" customHeight="1" thickBot="1" x14ac:dyDescent="0.25">
      <c r="A78" s="33" t="e">
        <f>OR(C77=TRUE,C78=TRUE,E77=TRUE,E78=TRUE)</f>
        <v>#DIV/0!</v>
      </c>
      <c r="B78" s="113" t="s">
        <v>84</v>
      </c>
      <c r="C78" s="310" t="e">
        <f>OR(,A70=D67,D67&gt;C72,D67&lt;C73)</f>
        <v>#DIV/0!</v>
      </c>
      <c r="D78" s="109" t="s">
        <v>85</v>
      </c>
      <c r="E78" s="311" t="e">
        <f>OR(E67=A75,E67&gt;=C76)</f>
        <v>#DIV/0!</v>
      </c>
    </row>
    <row r="79" spans="1:5" ht="13.5" customHeight="1" thickBot="1" x14ac:dyDescent="0.25">
      <c r="A79" s="33"/>
      <c r="B79" s="116"/>
      <c r="C79" s="312"/>
      <c r="D79" s="118"/>
      <c r="E79" s="313"/>
    </row>
    <row r="80" spans="1:5" ht="13.5" customHeight="1" thickBot="1" x14ac:dyDescent="0.25">
      <c r="A80" s="120" t="s">
        <v>33</v>
      </c>
      <c r="B80" s="121" t="s">
        <v>65</v>
      </c>
      <c r="C80" s="122" t="s">
        <v>66</v>
      </c>
      <c r="D80" s="123" t="s">
        <v>67</v>
      </c>
      <c r="E80" s="121" t="s">
        <v>68</v>
      </c>
    </row>
    <row r="81" spans="1:5" ht="13.5" customHeight="1" x14ac:dyDescent="0.2">
      <c r="A81" s="124" t="s">
        <v>26</v>
      </c>
      <c r="B81" s="125"/>
      <c r="C81" s="314" t="e">
        <f>(B81-E$15)/E$13</f>
        <v>#DIV/0!</v>
      </c>
      <c r="D81" s="421" t="e">
        <f>AVERAGE(C81:C82)</f>
        <v>#DIV/0!</v>
      </c>
      <c r="E81" s="410" t="e">
        <f>ABS(C81-C82)</f>
        <v>#DIV/0!</v>
      </c>
    </row>
    <row r="82" spans="1:5" ht="13.5" customHeight="1" thickBot="1" x14ac:dyDescent="0.25">
      <c r="A82" s="127" t="s">
        <v>27</v>
      </c>
      <c r="B82" s="128"/>
      <c r="C82" s="315" t="e">
        <f>(B82-E$15)/E$13</f>
        <v>#DIV/0!</v>
      </c>
      <c r="D82" s="422"/>
      <c r="E82" s="411"/>
    </row>
    <row r="83" spans="1:5" ht="13.5" customHeight="1" thickBot="1" x14ac:dyDescent="0.25">
      <c r="A83" s="80" t="s">
        <v>69</v>
      </c>
      <c r="B83" s="408" t="s">
        <v>70</v>
      </c>
      <c r="C83" s="412"/>
      <c r="D83" s="130" t="s">
        <v>71</v>
      </c>
      <c r="E83" s="131" t="s">
        <v>72</v>
      </c>
    </row>
    <row r="84" spans="1:5" ht="13.5" customHeight="1" thickBot="1" x14ac:dyDescent="0.25">
      <c r="A84" s="423">
        <v>0.3</v>
      </c>
      <c r="B84" s="132" t="s">
        <v>144</v>
      </c>
      <c r="C84" s="300">
        <v>0.33</v>
      </c>
      <c r="D84" s="133" t="e">
        <f>IF(AND(C91=FALSE),"Cumple límites Control, revise  lím de precaución y siga. ", "No Cumple límites de Control,avise")</f>
        <v>#DIV/0!</v>
      </c>
      <c r="E84" s="316" t="e">
        <f>IF(AND(E81&lt;=C89),"Cumple límites control, revise lím precaución, siga","No Cumple límites control,avisar")</f>
        <v>#DIV/0!</v>
      </c>
    </row>
    <row r="85" spans="1:5" ht="13.5" customHeight="1" thickBot="1" x14ac:dyDescent="0.25">
      <c r="A85" s="424"/>
      <c r="B85" s="135" t="s">
        <v>73</v>
      </c>
      <c r="C85" s="302">
        <v>0.27</v>
      </c>
      <c r="D85" s="136" t="e">
        <f>IF(AND(C92=FALSE),"Cumple Límites de precaución", "No Cumple límites de precaución, repetir")</f>
        <v>#DIV/0!</v>
      </c>
      <c r="E85" s="317" t="e">
        <f>IF(AND(E81&lt;=C90),"Cumple limites precaución","No Cumple limites precaución, repetir")</f>
        <v>#DIV/0!</v>
      </c>
    </row>
    <row r="86" spans="1:5" ht="13.5" customHeight="1" thickBot="1" x14ac:dyDescent="0.25">
      <c r="A86" s="424"/>
      <c r="B86" s="138" t="s">
        <v>74</v>
      </c>
      <c r="C86" s="304">
        <v>0.315</v>
      </c>
      <c r="D86" s="93" t="s">
        <v>75</v>
      </c>
      <c r="E86" s="139"/>
    </row>
    <row r="87" spans="1:5" ht="13.5" customHeight="1" thickBot="1" x14ac:dyDescent="0.25">
      <c r="A87" s="425"/>
      <c r="B87" s="140" t="s">
        <v>76</v>
      </c>
      <c r="C87" s="305">
        <v>0.28499999999999998</v>
      </c>
      <c r="D87" s="97" t="e">
        <f>E$13*C84+E$15</f>
        <v>#DIV/0!</v>
      </c>
      <c r="E87" s="98" t="s">
        <v>77</v>
      </c>
    </row>
    <row r="88" spans="1:5" ht="13.5" customHeight="1" thickBot="1" x14ac:dyDescent="0.25">
      <c r="A88" s="99" t="s">
        <v>78</v>
      </c>
      <c r="B88" s="377" t="s">
        <v>79</v>
      </c>
      <c r="C88" s="378"/>
      <c r="D88" s="100" t="e">
        <f>E$13*C85+E$15</f>
        <v>#DIV/0!</v>
      </c>
      <c r="E88" s="379" t="e">
        <f>IF(AND(A92=FALSE),"SIGA","AVISE o REPITA")</f>
        <v>#DIV/0!</v>
      </c>
    </row>
    <row r="89" spans="1:5" ht="13.5" customHeight="1" thickBot="1" x14ac:dyDescent="0.25">
      <c r="A89" s="381">
        <v>1.1999999999999999E-3</v>
      </c>
      <c r="B89" s="141" t="s">
        <v>80</v>
      </c>
      <c r="C89" s="306">
        <v>0.03</v>
      </c>
      <c r="D89" s="103" t="e">
        <f>C86*E$13+E$15</f>
        <v>#DIV/0!</v>
      </c>
      <c r="E89" s="380"/>
    </row>
    <row r="90" spans="1:5" ht="13.5" customHeight="1" thickBot="1" x14ac:dyDescent="0.25">
      <c r="A90" s="382"/>
      <c r="B90" s="143" t="s">
        <v>81</v>
      </c>
      <c r="C90" s="307">
        <v>2.2499999999999999E-2</v>
      </c>
      <c r="D90" s="106" t="e">
        <f>C87*E$13+E$15</f>
        <v>#DIV/0!</v>
      </c>
      <c r="E90" s="145"/>
    </row>
    <row r="91" spans="1:5" ht="13.5" hidden="1" customHeight="1" x14ac:dyDescent="0.2">
      <c r="A91" s="146"/>
      <c r="B91" s="147" t="s">
        <v>82</v>
      </c>
      <c r="C91" s="318" t="e">
        <f>OR(,,A84=D81,,D81&gt;C84,D81&lt;C85)</f>
        <v>#DIV/0!</v>
      </c>
      <c r="D91" s="149" t="s">
        <v>83</v>
      </c>
      <c r="E91" s="319" t="e">
        <f>OR(E81=A89,E81&gt;=C89)</f>
        <v>#DIV/0!</v>
      </c>
    </row>
    <row r="92" spans="1:5" ht="13.5" hidden="1" customHeight="1" x14ac:dyDescent="0.2">
      <c r="A92" s="151" t="e">
        <f>OR(C91=TRUE,C92=TRUE,E91=TRUE,E92=TRUE)</f>
        <v>#DIV/0!</v>
      </c>
      <c r="B92" s="152" t="s">
        <v>84</v>
      </c>
      <c r="C92" s="320" t="e">
        <f>OR(,A84=D81,D81&gt;C86,D81&lt;C87)</f>
        <v>#DIV/0!</v>
      </c>
      <c r="D92" s="147" t="s">
        <v>85</v>
      </c>
      <c r="E92" s="321" t="e">
        <f>OR(E81=A89,E81&gt;=C90)</f>
        <v>#DIV/0!</v>
      </c>
    </row>
    <row r="93" spans="1:5" ht="13.5" customHeight="1" thickBot="1" x14ac:dyDescent="0.25">
      <c r="A93" s="65"/>
      <c r="B93" s="54"/>
      <c r="C93" s="54"/>
      <c r="D93" s="66"/>
      <c r="E93" s="65"/>
    </row>
    <row r="94" spans="1:5" ht="13.5" thickBot="1" x14ac:dyDescent="0.25">
      <c r="A94" s="158" t="s">
        <v>31</v>
      </c>
      <c r="B94" s="159" t="s">
        <v>30</v>
      </c>
      <c r="C94" s="160" t="s">
        <v>8</v>
      </c>
      <c r="D94" s="161" t="s">
        <v>15</v>
      </c>
      <c r="E94" s="162" t="s">
        <v>16</v>
      </c>
    </row>
    <row r="95" spans="1:5" x14ac:dyDescent="0.2">
      <c r="A95" s="167" t="s">
        <v>29</v>
      </c>
      <c r="B95" s="163"/>
      <c r="C95" s="155"/>
      <c r="D95" s="322" t="e">
        <f>(C95-E$15)/E$13*(B99/B98)</f>
        <v>#DIV/0!</v>
      </c>
      <c r="E95" s="157" t="e">
        <f>IF(AND(B101&gt;=B100*0.8,B101&lt;=B100*1.2),"CUMPLE","NO CUMPLE")</f>
        <v>#DIV/0!</v>
      </c>
    </row>
    <row r="96" spans="1:5" x14ac:dyDescent="0.2">
      <c r="A96" s="168" t="s">
        <v>32</v>
      </c>
      <c r="B96" s="164"/>
      <c r="C96" s="19"/>
      <c r="D96" s="323" t="e">
        <f>(C96-E$15)/E$13*(B99/B98)</f>
        <v>#DIV/0!</v>
      </c>
      <c r="E96" s="51" t="e">
        <f>IF(AND(B102&gt;=B100*0.8,B102&lt;=B100*1.2),"CUMPLE","NO CUMPLE")</f>
        <v>#DIV/0!</v>
      </c>
    </row>
    <row r="97" spans="1:5" x14ac:dyDescent="0.2">
      <c r="A97" s="169" t="s">
        <v>59</v>
      </c>
      <c r="B97" s="165" t="e">
        <f>AVERAGE(D95:D96)</f>
        <v>#DIV/0!</v>
      </c>
      <c r="D97" s="415" t="e">
        <f>IF(AND(B104=TRUE),"REPITA:CUANDO NO CUMPLE Y EL PROMEDIO ES ≥ A 0,09 mg/l, O CUANDO UNO DE LOS DUPLICADOS TENGA UN VALOR DE CONC. NEGATIVO O CERO, Y EL OTRO DUPLICADO UN VALOR QUE SUPERE TRES VECES LD Y EL PROMEDIO SEA ≤ QUE 0,09 mg/l","SIGA")</f>
        <v>#DIV/0!</v>
      </c>
      <c r="E97" s="416"/>
    </row>
    <row r="98" spans="1:5" x14ac:dyDescent="0.2">
      <c r="A98" s="169" t="s">
        <v>34</v>
      </c>
      <c r="B98" s="166"/>
      <c r="D98" s="416"/>
      <c r="E98" s="416"/>
    </row>
    <row r="99" spans="1:5" ht="13.5" thickBot="1" x14ac:dyDescent="0.25">
      <c r="A99" s="170" t="s">
        <v>60</v>
      </c>
      <c r="B99" s="289"/>
      <c r="C99" s="290"/>
      <c r="D99" s="417"/>
      <c r="E99" s="417"/>
    </row>
    <row r="100" spans="1:5" hidden="1" x14ac:dyDescent="0.2">
      <c r="A100" s="57" t="s">
        <v>35</v>
      </c>
      <c r="B100" s="291" t="e">
        <f>ABS(B$97)</f>
        <v>#DIV/0!</v>
      </c>
      <c r="D100" s="58"/>
      <c r="E100" s="58"/>
    </row>
    <row r="101" spans="1:5" hidden="1" x14ac:dyDescent="0.2">
      <c r="A101" s="59" t="s">
        <v>37</v>
      </c>
      <c r="B101" s="56" t="e">
        <f>ABS(C95-E$15)/E$13*(B99/B98)</f>
        <v>#DIV/0!</v>
      </c>
      <c r="D101" s="58"/>
      <c r="E101" s="58"/>
    </row>
    <row r="102" spans="1:5" hidden="1" x14ac:dyDescent="0.2">
      <c r="A102" s="60" t="s">
        <v>36</v>
      </c>
      <c r="B102" s="61" t="e">
        <f>ABS(C96-E$15)/E$13*(B99/B98)</f>
        <v>#DIV/0!</v>
      </c>
    </row>
    <row r="103" spans="1:5" hidden="1" x14ac:dyDescent="0.2">
      <c r="A103" s="62" t="s">
        <v>61</v>
      </c>
      <c r="B103" s="63">
        <v>0.01</v>
      </c>
    </row>
    <row r="104" spans="1:5" ht="13.5" hidden="1" thickBot="1" x14ac:dyDescent="0.25">
      <c r="A104" s="62" t="s">
        <v>62</v>
      </c>
      <c r="B104" s="64" t="e">
        <f>OR(,D95&lt;=B11,,D96&lt;=B11,B97&lt;=B103,D95&lt;=B103,D96&lt;=B103,D96=D95&lt;=B103,D95&lt;=0.8*B97,D95&gt;=1.2*B97,D96&lt;=0.8*B97,D96&gt;=1.2*B97,E15&gt;=C95,E15&gt;=C96)</f>
        <v>#DIV/0!</v>
      </c>
    </row>
  </sheetData>
  <mergeCells count="18">
    <mergeCell ref="B69:C69"/>
    <mergeCell ref="D97:E99"/>
    <mergeCell ref="A70:A73"/>
    <mergeCell ref="B74:C74"/>
    <mergeCell ref="E74:E75"/>
    <mergeCell ref="A75:A76"/>
    <mergeCell ref="D81:D82"/>
    <mergeCell ref="E81:E82"/>
    <mergeCell ref="B83:C83"/>
    <mergeCell ref="A84:A87"/>
    <mergeCell ref="B88:C88"/>
    <mergeCell ref="E88:E89"/>
    <mergeCell ref="A89:A90"/>
    <mergeCell ref="B1:D1"/>
    <mergeCell ref="B2:D2"/>
    <mergeCell ref="B3:D3"/>
    <mergeCell ref="D67:D68"/>
    <mergeCell ref="E67:E68"/>
  </mergeCells>
  <conditionalFormatting sqref="B100">
    <cfRule type="cellIs" dxfId="26" priority="27" stopIfTrue="1" operator="lessThan">
      <formula>$B$11</formula>
    </cfRule>
  </conditionalFormatting>
  <conditionalFormatting sqref="D95:D96">
    <cfRule type="cellIs" dxfId="25" priority="26" stopIfTrue="1" operator="lessThan">
      <formula>$B$11</formula>
    </cfRule>
  </conditionalFormatting>
  <conditionalFormatting sqref="B97">
    <cfRule type="cellIs" dxfId="24" priority="25" stopIfTrue="1" operator="lessThan">
      <formula>1*$B$11</formula>
    </cfRule>
  </conditionalFormatting>
  <conditionalFormatting sqref="C67:C68 C81:C82">
    <cfRule type="cellIs" dxfId="23" priority="24" stopIfTrue="1" operator="equal">
      <formula>(#REF!-E$15)/E$13</formula>
    </cfRule>
  </conditionalFormatting>
  <conditionalFormatting sqref="E34:E65">
    <cfRule type="cellIs" dxfId="22" priority="22" stopIfTrue="1" operator="lessThan">
      <formula>$B$11</formula>
    </cfRule>
    <cfRule type="cellIs" dxfId="21" priority="23" stopIfTrue="1" operator="equal">
      <formula>((B34-E$15)/E$13)*(D34/C34)</formula>
    </cfRule>
  </conditionalFormatting>
  <conditionalFormatting sqref="D93">
    <cfRule type="cellIs" dxfId="20" priority="21" stopIfTrue="1" operator="equal">
      <formula>(C93-E$15)/E$13</formula>
    </cfRule>
  </conditionalFormatting>
  <conditionalFormatting sqref="D70 D84">
    <cfRule type="cellIs" dxfId="19" priority="20" stopIfTrue="1" operator="equal">
      <formula>"AVICE"</formula>
    </cfRule>
  </conditionalFormatting>
  <conditionalFormatting sqref="E70 E84">
    <cfRule type="cellIs" dxfId="18" priority="19" stopIfTrue="1" operator="equal">
      <formula>"No Cumple limite control"</formula>
    </cfRule>
  </conditionalFormatting>
  <conditionalFormatting sqref="E71 E85">
    <cfRule type="cellIs" dxfId="17" priority="18" stopIfTrue="1" operator="equal">
      <formula>"No Cumple limite precaución"</formula>
    </cfRule>
  </conditionalFormatting>
  <conditionalFormatting sqref="D71 D85">
    <cfRule type="cellIs" dxfId="16" priority="17" stopIfTrue="1" operator="equal">
      <formula>"REPETIR"</formula>
    </cfRule>
  </conditionalFormatting>
  <conditionalFormatting sqref="E74:E75 E88:E89">
    <cfRule type="cellIs" dxfId="15" priority="16" stopIfTrue="1" operator="equal">
      <formula>"AVISE o REPITA"</formula>
    </cfRule>
  </conditionalFormatting>
  <conditionalFormatting sqref="C70:C71">
    <cfRule type="cellIs" dxfId="14" priority="15" stopIfTrue="1" operator="equal">
      <formula>(#REF!-#REF!)/#REF!</formula>
    </cfRule>
  </conditionalFormatting>
  <conditionalFormatting sqref="C84:C85">
    <cfRule type="cellIs" dxfId="13" priority="14" stopIfTrue="1" operator="equal">
      <formula>(#REF!-#REF!)/#REF!</formula>
    </cfRule>
  </conditionalFormatting>
  <conditionalFormatting sqref="B100">
    <cfRule type="cellIs" dxfId="12" priority="13" stopIfTrue="1" operator="lessThan">
      <formula>$B$11</formula>
    </cfRule>
  </conditionalFormatting>
  <conditionalFormatting sqref="D95:D96">
    <cfRule type="cellIs" dxfId="11" priority="12" stopIfTrue="1" operator="lessThan">
      <formula>$B$11</formula>
    </cfRule>
  </conditionalFormatting>
  <conditionalFormatting sqref="B97">
    <cfRule type="cellIs" dxfId="10" priority="11" stopIfTrue="1" operator="lessThan">
      <formula>1*$B$11</formula>
    </cfRule>
  </conditionalFormatting>
  <conditionalFormatting sqref="C67:C68 C81:C82">
    <cfRule type="cellIs" dxfId="9" priority="10" stopIfTrue="1" operator="equal">
      <formula>(#REF!-E$15)/E$13</formula>
    </cfRule>
  </conditionalFormatting>
  <conditionalFormatting sqref="D70 D84">
    <cfRule type="cellIs" dxfId="8" priority="9" stopIfTrue="1" operator="equal">
      <formula>"AVICE"</formula>
    </cfRule>
  </conditionalFormatting>
  <conditionalFormatting sqref="E70 E84">
    <cfRule type="cellIs" dxfId="7" priority="8" stopIfTrue="1" operator="equal">
      <formula>"No Cumple limite control"</formula>
    </cfRule>
  </conditionalFormatting>
  <conditionalFormatting sqref="E71 E85">
    <cfRule type="cellIs" dxfId="6" priority="7" stopIfTrue="1" operator="equal">
      <formula>"No Cumple limite precaución"</formula>
    </cfRule>
  </conditionalFormatting>
  <conditionalFormatting sqref="D71 D85">
    <cfRule type="cellIs" dxfId="5" priority="6" stopIfTrue="1" operator="equal">
      <formula>"REPETIR"</formula>
    </cfRule>
  </conditionalFormatting>
  <conditionalFormatting sqref="E74:E75 E88:E89">
    <cfRule type="cellIs" dxfId="4" priority="5" stopIfTrue="1" operator="equal">
      <formula>"AVISE o REPITA"</formula>
    </cfRule>
  </conditionalFormatting>
  <conditionalFormatting sqref="C70:C71">
    <cfRule type="cellIs" dxfId="3" priority="4" stopIfTrue="1" operator="equal">
      <formula>(#REF!-#REF!)/#REF!</formula>
    </cfRule>
  </conditionalFormatting>
  <conditionalFormatting sqref="C84:C85">
    <cfRule type="cellIs" dxfId="2" priority="3" stopIfTrue="1" operator="equal">
      <formula>(#REF!-#REF!)/#REF!</formula>
    </cfRule>
  </conditionalFormatting>
  <conditionalFormatting sqref="C84:C85">
    <cfRule type="cellIs" dxfId="1" priority="2" stopIfTrue="1" operator="equal">
      <formula>(#REF!-#REF!)/#REF!</formula>
    </cfRule>
  </conditionalFormatting>
  <conditionalFormatting sqref="C84:C85">
    <cfRule type="cellIs" dxfId="0" priority="1" stopIfTrue="1" operator="equal">
      <formula>(#REF!-#REF!)/#REF!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FB6826D0AC14FA66DBE50E27E8D27" ma:contentTypeVersion="8" ma:contentTypeDescription="Crear nuevo documento." ma:contentTypeScope="" ma:versionID="ac659bcab0b6683db29b3ea72d41405a">
  <xsd:schema xmlns:xsd="http://www.w3.org/2001/XMLSchema" xmlns:xs="http://www.w3.org/2001/XMLSchema" xmlns:p="http://schemas.microsoft.com/office/2006/metadata/properties" xmlns:ns2="5da89ffd-c702-46e9-95af-48151e94ca45" targetNamespace="http://schemas.microsoft.com/office/2006/metadata/properties" ma:root="true" ma:fieldsID="bec5a74eb6efe4e14440b7e781b4ade4" ns2:_="">
    <xsd:import namespace="5da89ffd-c702-46e9-95af-48151e94ca4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89ffd-c702-46e9-95af-48151e94ca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da89ffd-c702-46e9-95af-48151e94ca45">MMXQUDDA3RTS-55-2132</_dlc_DocId>
    <_dlc_DocIdUrl xmlns="5da89ffd-c702-46e9-95af-48151e94ca45">
      <Url>http://dgacolabora.moptt.gov.cl/SGC2/ISO/LADGA/_layouts/DocIdRedir.aspx?ID=MMXQUDDA3RTS-55-2132</Url>
      <Description>MMXQUDDA3RTS-55-2132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6AA3AB-EBCA-45CB-ACF6-DFC8A6D90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a89ffd-c702-46e9-95af-48151e94c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C57E08-5500-45DE-8A36-D14FAFD6F621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5da89ffd-c702-46e9-95af-48151e94ca45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F99CDDC-7623-4E20-9B18-8983F19BDEE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AAB3008-9F35-4FD1-8607-76E36231CC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INFORME</vt:lpstr>
      <vt:lpstr>N-NITRITO+NITRATO</vt:lpstr>
      <vt:lpstr>N-AMONIACAL </vt:lpstr>
      <vt:lpstr>'N-NITRITO+NITRATO'!Área_de_impresión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karina.munoz</dc:creator>
  <cp:lastModifiedBy>Heriberto Moya Gutierrez (DGA)</cp:lastModifiedBy>
  <cp:lastPrinted>2016-09-12T19:05:45Z</cp:lastPrinted>
  <dcterms:created xsi:type="dcterms:W3CDTF">2009-10-05T17:54:39Z</dcterms:created>
  <dcterms:modified xsi:type="dcterms:W3CDTF">2016-09-16T12:25:03Z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0x010100BCAFB6826D0AC14FA66DBE50E27E8D27</vt:lpwstr>
  </property>
  <property fmtid="{D5CDD505-2E9C-101B-9397-08002B2CF9AE}" pid="3" name="_dlc_DocIdItemGuid">
    <vt:lpwstr>96702309-dae8-4bf7-a39d-2d5ee6a7c6a4</vt:lpwstr>
  </property>
</Properties>
</file>